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Investor Relations\01 Financial Reporting\2020\2021-03-16 Q4 2020 Reporting\15 Dokumente Website\"/>
    </mc:Choice>
  </mc:AlternateContent>
  <xr:revisionPtr revIDLastSave="0" documentId="13_ncr:1_{F7D7A15B-6F74-4490-89D4-B6E79F877DA7}" xr6:coauthVersionLast="44" xr6:coauthVersionMax="44" xr10:uidLastSave="{00000000-0000-0000-0000-000000000000}"/>
  <bookViews>
    <workbookView showHorizontalScroll="0" showVerticalScroll="0" xWindow="-120" yWindow="-120" windowWidth="29040" windowHeight="15840" activeTab="7" xr2:uid="{1C9D9FC5-8A72-48CB-9713-107BEAAAF6E4}"/>
  </bookViews>
  <sheets>
    <sheet name="Cover" sheetId="4" r:id="rId1"/>
    <sheet name="1_Group Key Figures" sheetId="6" r:id="rId2"/>
    <sheet name="2_Customer KPI Development" sheetId="8" r:id="rId3"/>
    <sheet name="3_Group Income Statement" sheetId="2" r:id="rId4"/>
    <sheet name="4_ Group Adj. Cost Lines" sheetId="9" r:id="rId5"/>
    <sheet name="5_Segment Performance" sheetId="1" r:id="rId6"/>
    <sheet name="6_Group Balance Sheet" sheetId="10" r:id="rId7"/>
    <sheet name="7_Group Cash Flow Statement" sheetId="11" r:id="rId8"/>
  </sheets>
  <externalReferences>
    <externalReference r:id="rId9"/>
  </externalReferences>
  <definedNames>
    <definedName name="_xlnm.Print_Area" localSheetId="1">'1_Group Key Figures'!$A$1:$T$46</definedName>
    <definedName name="_xlnm.Print_Area" localSheetId="2">'2_Customer KPI Development'!$A$1:$S$22</definedName>
    <definedName name="_xlnm.Print_Area" localSheetId="3">'3_Group Income Statement'!$A$1:$T$47</definedName>
    <definedName name="_xlnm.Print_Area" localSheetId="4">'4_ Group Adj. Cost Lines'!$A$1:$T$43</definedName>
    <definedName name="_xlnm.Print_Area" localSheetId="5">'5_Segment Performance'!$A$1:$T$43</definedName>
    <definedName name="_xlnm.Print_Area" localSheetId="6">'6_Group Balance Sheet'!$A$1:$S$48</definedName>
    <definedName name="_xlnm.Print_Area" localSheetId="7">'7_Group Cash Flow Statement'!$A$1:$T$47</definedName>
    <definedName name="_xlnm.Print_Area" localSheetId="0">Cover!$A$1:$P$30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6" i="11" l="1"/>
  <c r="J46" i="11"/>
  <c r="P44" i="11"/>
  <c r="J44" i="11"/>
  <c r="P42" i="11"/>
  <c r="J42" i="11"/>
  <c r="P40" i="11"/>
  <c r="J40" i="11"/>
  <c r="P39" i="11"/>
  <c r="M39" i="11"/>
  <c r="J39" i="11"/>
  <c r="P38" i="11"/>
  <c r="J38" i="11"/>
  <c r="P37" i="11"/>
  <c r="J37" i="11"/>
  <c r="P36" i="11"/>
  <c r="J36" i="11"/>
  <c r="P34" i="11"/>
  <c r="I34" i="11"/>
  <c r="J34" i="11" s="1"/>
  <c r="H34" i="11"/>
  <c r="F34" i="11"/>
  <c r="E34" i="11"/>
  <c r="D34" i="11"/>
  <c r="C34" i="11"/>
  <c r="P32" i="11"/>
  <c r="J32" i="11"/>
  <c r="G32" i="11"/>
  <c r="F32" i="11"/>
  <c r="E32" i="11"/>
  <c r="D32" i="11"/>
  <c r="C32" i="11"/>
  <c r="P31" i="11"/>
  <c r="J31" i="11"/>
  <c r="P30" i="11"/>
  <c r="J30" i="11"/>
  <c r="P29" i="11"/>
  <c r="J29" i="11"/>
  <c r="P28" i="11"/>
  <c r="J28" i="11"/>
  <c r="P27" i="11"/>
  <c r="J27" i="11"/>
  <c r="J25" i="11"/>
  <c r="G25" i="11"/>
  <c r="G34" i="11" s="1"/>
  <c r="P24" i="11"/>
  <c r="J24" i="11"/>
  <c r="P23" i="11"/>
  <c r="J23" i="11"/>
  <c r="P22" i="11"/>
  <c r="J22" i="11"/>
  <c r="P21" i="11"/>
  <c r="J21" i="11"/>
  <c r="P20" i="11"/>
  <c r="J20" i="11"/>
  <c r="P19" i="11"/>
  <c r="J19" i="11"/>
  <c r="P18" i="11"/>
  <c r="J18" i="11"/>
  <c r="Q17" i="11"/>
  <c r="P17" i="11"/>
  <c r="J17" i="11"/>
  <c r="P16" i="11"/>
  <c r="J16" i="11"/>
  <c r="P15" i="11"/>
  <c r="J15" i="11"/>
  <c r="P14" i="11"/>
  <c r="J14" i="11"/>
  <c r="O47" i="10"/>
  <c r="J47" i="10"/>
  <c r="O45" i="10"/>
  <c r="J45" i="10"/>
  <c r="P43" i="10"/>
  <c r="O43" i="10"/>
  <c r="M43" i="10"/>
  <c r="L43" i="10"/>
  <c r="K43" i="10"/>
  <c r="J43" i="10"/>
  <c r="I43" i="10"/>
  <c r="H43" i="10"/>
  <c r="O42" i="10"/>
  <c r="J42" i="10"/>
  <c r="O41" i="10"/>
  <c r="J41" i="10"/>
  <c r="J40" i="10"/>
  <c r="R39" i="10"/>
  <c r="Q39" i="10"/>
  <c r="P39" i="10"/>
  <c r="O39" i="10"/>
  <c r="L39" i="10"/>
  <c r="K39" i="10"/>
  <c r="J39" i="10"/>
  <c r="I39" i="10"/>
  <c r="H39" i="10"/>
  <c r="O38" i="10"/>
  <c r="J38" i="10"/>
  <c r="O37" i="10"/>
  <c r="J37" i="10"/>
  <c r="O36" i="10"/>
  <c r="J36" i="10"/>
  <c r="O34" i="10"/>
  <c r="J34" i="10"/>
  <c r="O33" i="10"/>
  <c r="J33" i="10"/>
  <c r="O32" i="10"/>
  <c r="J32" i="10"/>
  <c r="O31" i="10"/>
  <c r="J31" i="10"/>
  <c r="O30" i="10"/>
  <c r="J30" i="10"/>
  <c r="O29" i="10"/>
  <c r="J29" i="10"/>
  <c r="P27" i="10"/>
  <c r="P45" i="10" s="1"/>
  <c r="O27" i="10"/>
  <c r="J27" i="10"/>
  <c r="H27" i="10"/>
  <c r="O25" i="10"/>
  <c r="J25" i="10"/>
  <c r="O24" i="10"/>
  <c r="J24" i="10"/>
  <c r="O23" i="10"/>
  <c r="J23" i="10"/>
  <c r="O22" i="10"/>
  <c r="J22" i="10"/>
  <c r="O21" i="10"/>
  <c r="J21" i="10"/>
  <c r="R19" i="10"/>
  <c r="Q19" i="10"/>
  <c r="P19" i="10"/>
  <c r="N19" i="10"/>
  <c r="O19" i="10" s="1"/>
  <c r="K19" i="10"/>
  <c r="I19" i="10"/>
  <c r="J19" i="10" s="1"/>
  <c r="H19" i="10"/>
  <c r="O18" i="10"/>
  <c r="J18" i="10"/>
  <c r="O17" i="10"/>
  <c r="J17" i="10"/>
  <c r="O16" i="10"/>
  <c r="J16" i="10"/>
  <c r="O15" i="10"/>
  <c r="J15" i="10"/>
  <c r="O14" i="10"/>
  <c r="J14" i="10"/>
  <c r="J32" i="1"/>
  <c r="J31" i="1"/>
  <c r="J30" i="1"/>
  <c r="J27" i="1"/>
  <c r="J26" i="1"/>
  <c r="J24" i="1"/>
  <c r="J34" i="1" s="1"/>
  <c r="J22" i="1"/>
  <c r="J21" i="1"/>
  <c r="J20" i="1"/>
  <c r="J18" i="1"/>
  <c r="J17" i="1"/>
  <c r="J16" i="1"/>
  <c r="J14" i="1"/>
  <c r="N42" i="9"/>
  <c r="K42" i="9"/>
  <c r="J42" i="9"/>
  <c r="G42" i="9"/>
  <c r="F42" i="9"/>
  <c r="E42" i="9"/>
  <c r="D42" i="9"/>
  <c r="C42" i="9"/>
  <c r="S31" i="9"/>
  <c r="R31" i="9"/>
  <c r="Q31" i="9"/>
  <c r="G31" i="9"/>
  <c r="F31" i="9"/>
  <c r="E31" i="9"/>
  <c r="D31" i="9"/>
  <c r="C31" i="9"/>
  <c r="S29" i="9"/>
  <c r="R29" i="9"/>
  <c r="Q29" i="9"/>
  <c r="P29" i="9"/>
  <c r="O29" i="9"/>
  <c r="N29" i="9"/>
  <c r="M29" i="9"/>
  <c r="L29" i="9"/>
  <c r="K29" i="9"/>
  <c r="I29" i="9"/>
  <c r="H29" i="9"/>
  <c r="Q26" i="9"/>
  <c r="J26" i="9"/>
  <c r="I26" i="9"/>
  <c r="E26" i="9"/>
  <c r="E29" i="9" s="1"/>
  <c r="D26" i="9"/>
  <c r="D29" i="9" s="1"/>
  <c r="J25" i="9"/>
  <c r="G25" i="9"/>
  <c r="F25" i="9"/>
  <c r="E25" i="9"/>
  <c r="D25" i="9"/>
  <c r="C25" i="9"/>
  <c r="Q24" i="9"/>
  <c r="G24" i="9"/>
  <c r="G26" i="9" s="1"/>
  <c r="F24" i="9"/>
  <c r="F26" i="9" s="1"/>
  <c r="E24" i="9"/>
  <c r="D24" i="9"/>
  <c r="C24" i="9"/>
  <c r="C26" i="9" s="1"/>
  <c r="C29" i="9" s="1"/>
  <c r="J23" i="9"/>
  <c r="J24" i="9" s="1"/>
  <c r="J22" i="9"/>
  <c r="I22" i="9"/>
  <c r="H22" i="9"/>
  <c r="G22" i="9"/>
  <c r="F22" i="9"/>
  <c r="E22" i="9"/>
  <c r="D22" i="9"/>
  <c r="C22" i="9"/>
  <c r="Q19" i="9"/>
  <c r="Q18" i="9"/>
  <c r="J18" i="9"/>
  <c r="G18" i="9"/>
  <c r="F18" i="9"/>
  <c r="E18" i="9"/>
  <c r="D18" i="9"/>
  <c r="C18" i="9"/>
  <c r="S17" i="9"/>
  <c r="R17" i="9"/>
  <c r="Q17" i="9"/>
  <c r="P17" i="9"/>
  <c r="O17" i="9"/>
  <c r="N17" i="9"/>
  <c r="M17" i="9"/>
  <c r="L17" i="9"/>
  <c r="K17" i="9"/>
  <c r="I17" i="9"/>
  <c r="H17" i="9"/>
  <c r="G17" i="9"/>
  <c r="F17" i="9"/>
  <c r="E17" i="9"/>
  <c r="D17" i="9"/>
  <c r="C17" i="9"/>
  <c r="J16" i="9"/>
  <c r="J17" i="9" s="1"/>
  <c r="J14" i="9"/>
  <c r="J29" i="9" s="1"/>
  <c r="Q46" i="2"/>
  <c r="N45" i="2"/>
  <c r="N46" i="2" s="1"/>
  <c r="S43" i="2"/>
  <c r="R43" i="2"/>
  <c r="Q43" i="2"/>
  <c r="N43" i="2"/>
  <c r="J43" i="2"/>
  <c r="J42" i="2"/>
  <c r="S41" i="2"/>
  <c r="R41" i="2"/>
  <c r="J41" i="2"/>
  <c r="J40" i="2"/>
  <c r="Q38" i="2"/>
  <c r="J38" i="2"/>
  <c r="Q34" i="2"/>
  <c r="Q33" i="2"/>
  <c r="J33" i="2"/>
  <c r="J34" i="2" s="1"/>
  <c r="J32" i="2"/>
  <c r="S26" i="2"/>
  <c r="R26" i="2"/>
  <c r="Q26" i="2"/>
  <c r="Q19" i="2"/>
  <c r="J17" i="2"/>
  <c r="J14" i="2"/>
  <c r="J18" i="2" s="1"/>
  <c r="J19" i="2" s="1"/>
  <c r="I19" i="8"/>
  <c r="I14" i="8"/>
  <c r="J44" i="6"/>
  <c r="J43" i="6"/>
  <c r="M40" i="6"/>
  <c r="L40" i="6"/>
  <c r="K40" i="6"/>
  <c r="I40" i="6"/>
  <c r="H40" i="6"/>
  <c r="J40" i="6" s="1"/>
  <c r="F40" i="6"/>
  <c r="E40" i="6"/>
  <c r="D40" i="6"/>
  <c r="C40" i="6"/>
  <c r="M39" i="6"/>
  <c r="L39" i="6"/>
  <c r="K39" i="6"/>
  <c r="J39" i="6"/>
  <c r="I39" i="6"/>
  <c r="H39" i="6"/>
  <c r="G39" i="6"/>
  <c r="F39" i="6"/>
  <c r="E39" i="6"/>
  <c r="D39" i="6"/>
  <c r="C39" i="6"/>
  <c r="F38" i="6"/>
  <c r="E38" i="6"/>
  <c r="D38" i="6"/>
  <c r="C38" i="6"/>
  <c r="M37" i="6"/>
  <c r="L37" i="6"/>
  <c r="K37" i="6"/>
  <c r="I37" i="6"/>
  <c r="H37" i="6"/>
  <c r="G37" i="6"/>
  <c r="F37" i="6"/>
  <c r="E37" i="6"/>
  <c r="D37" i="6"/>
  <c r="C37" i="6"/>
  <c r="M36" i="6"/>
  <c r="L36" i="6"/>
  <c r="K36" i="6"/>
  <c r="I36" i="6"/>
  <c r="H36" i="6"/>
  <c r="J36" i="6" s="1"/>
  <c r="G36" i="6"/>
  <c r="F36" i="6"/>
  <c r="E36" i="6"/>
  <c r="D36" i="6"/>
  <c r="C36" i="6"/>
  <c r="M35" i="6"/>
  <c r="L35" i="6"/>
  <c r="K35" i="6"/>
  <c r="J35" i="6"/>
  <c r="I35" i="6"/>
  <c r="H35" i="6"/>
  <c r="G35" i="6"/>
  <c r="F35" i="6"/>
  <c r="E35" i="6"/>
  <c r="D35" i="6"/>
  <c r="C35" i="6"/>
  <c r="H32" i="6"/>
  <c r="G32" i="6"/>
  <c r="F32" i="6"/>
  <c r="E32" i="6"/>
  <c r="D32" i="6"/>
  <c r="C32" i="6"/>
  <c r="H31" i="6"/>
  <c r="J31" i="6" s="1"/>
  <c r="J32" i="6" s="1"/>
  <c r="G31" i="6"/>
  <c r="F31" i="6"/>
  <c r="E31" i="6"/>
  <c r="D31" i="6"/>
  <c r="C31" i="6"/>
  <c r="S30" i="6"/>
  <c r="R30" i="6"/>
  <c r="H30" i="6"/>
  <c r="G30" i="6"/>
  <c r="F30" i="6"/>
  <c r="E30" i="6"/>
  <c r="D30" i="6"/>
  <c r="C30" i="6"/>
  <c r="H29" i="6"/>
  <c r="J29" i="6" s="1"/>
  <c r="J30" i="6" s="1"/>
  <c r="G29" i="6"/>
  <c r="F29" i="6"/>
  <c r="E29" i="6"/>
  <c r="D29" i="6"/>
  <c r="C29" i="6"/>
  <c r="S28" i="6"/>
  <c r="R28" i="6"/>
  <c r="K28" i="6"/>
  <c r="H28" i="6"/>
  <c r="G28" i="6"/>
  <c r="F28" i="6"/>
  <c r="E28" i="6"/>
  <c r="D28" i="6"/>
  <c r="C28" i="6"/>
  <c r="H27" i="6"/>
  <c r="J27" i="6" s="1"/>
  <c r="J28" i="6" s="1"/>
  <c r="G27" i="6"/>
  <c r="F27" i="6"/>
  <c r="E27" i="6"/>
  <c r="D27" i="6"/>
  <c r="C27" i="6"/>
  <c r="S26" i="6"/>
  <c r="R26" i="6"/>
  <c r="K26" i="6"/>
  <c r="H26" i="6"/>
  <c r="G26" i="6"/>
  <c r="F26" i="6"/>
  <c r="E26" i="6"/>
  <c r="D26" i="6"/>
  <c r="C26" i="6"/>
  <c r="H25" i="6"/>
  <c r="J25" i="6" s="1"/>
  <c r="J26" i="6" s="1"/>
  <c r="G25" i="6"/>
  <c r="F25" i="6"/>
  <c r="E25" i="6"/>
  <c r="D25" i="6"/>
  <c r="C25" i="6"/>
  <c r="H24" i="6"/>
  <c r="J24" i="6" s="1"/>
  <c r="G24" i="6"/>
  <c r="F24" i="6"/>
  <c r="E24" i="6"/>
  <c r="D24" i="6"/>
  <c r="C24" i="6"/>
  <c r="J23" i="6"/>
  <c r="J20" i="6"/>
  <c r="H20" i="6"/>
  <c r="G20" i="6"/>
  <c r="F20" i="6"/>
  <c r="E20" i="6"/>
  <c r="D20" i="6"/>
  <c r="C20" i="6"/>
  <c r="H19" i="6"/>
  <c r="G19" i="6"/>
  <c r="F19" i="6"/>
  <c r="E19" i="6"/>
  <c r="D19" i="6"/>
  <c r="C19" i="6"/>
  <c r="H18" i="6"/>
  <c r="G18" i="6"/>
  <c r="F18" i="6"/>
  <c r="E18" i="6"/>
  <c r="D18" i="6"/>
  <c r="C18" i="6"/>
  <c r="J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J15" i="6" l="1"/>
  <c r="J16" i="6" s="1"/>
  <c r="B20" i="6" l="1"/>
  <c r="B19" i="6"/>
  <c r="B18" i="6"/>
  <c r="B17" i="6"/>
</calcChain>
</file>

<file path=xl/sharedStrings.xml><?xml version="1.0" encoding="utf-8"?>
<sst xmlns="http://schemas.openxmlformats.org/spreadsheetml/2006/main" count="367" uniqueCount="183">
  <si>
    <t>Revenue</t>
  </si>
  <si>
    <t>Fashion Store</t>
  </si>
  <si>
    <t>-</t>
  </si>
  <si>
    <t>thereof DACH</t>
  </si>
  <si>
    <t>thereof Rest of Europe</t>
  </si>
  <si>
    <t>Offprice</t>
  </si>
  <si>
    <t>Other</t>
  </si>
  <si>
    <t>Reconciliation</t>
  </si>
  <si>
    <t>Fashion Store – DACH</t>
  </si>
  <si>
    <t>Fashion Store – Rest of Europe</t>
  </si>
  <si>
    <t>% growth</t>
  </si>
  <si>
    <t>Cost of Sales</t>
  </si>
  <si>
    <t>Gross Profit</t>
  </si>
  <si>
    <t>% margin</t>
  </si>
  <si>
    <t>Selling and Distribution Costs</t>
  </si>
  <si>
    <t>Administrative Expenses</t>
  </si>
  <si>
    <t>Other Operating Income</t>
  </si>
  <si>
    <t>Other Operating Expenses</t>
  </si>
  <si>
    <t>EBIT</t>
  </si>
  <si>
    <t>Net Financial Result</t>
  </si>
  <si>
    <t>EBT</t>
  </si>
  <si>
    <t>Income and Other Tax</t>
  </si>
  <si>
    <t>Net Income</t>
  </si>
  <si>
    <t>Depreciation &amp; Amortization</t>
  </si>
  <si>
    <t>EBITDA</t>
  </si>
  <si>
    <t>Share Based Compensation (SBC)</t>
  </si>
  <si>
    <t>Share Based Compensation</t>
  </si>
  <si>
    <t>2_Customer KPI Development</t>
  </si>
  <si>
    <t>Non-Cash Expenses from Share-Based Payments</t>
  </si>
  <si>
    <t xml:space="preserve">Cash Settlement of Claims from Share-Based Payments </t>
  </si>
  <si>
    <t>Income Taxes</t>
  </si>
  <si>
    <t>Income Taxes Paid, Less Refunds</t>
  </si>
  <si>
    <t>Change in Provisions</t>
  </si>
  <si>
    <t>Other Non-Cash Income</t>
  </si>
  <si>
    <t>Change in Inventories and Receivables</t>
  </si>
  <si>
    <t>Change in Trade Liabilities</t>
  </si>
  <si>
    <t>Change in Other Assets/Other Liabilities</t>
  </si>
  <si>
    <t>Cash Flow from Operating Activities</t>
  </si>
  <si>
    <t>Payments for Investments in Fixed and Intangible Assets</t>
  </si>
  <si>
    <t>Payments for Acquisitions</t>
  </si>
  <si>
    <t>Change in Restricted Cash</t>
  </si>
  <si>
    <t>Cash Flow from Investing Activities</t>
  </si>
  <si>
    <t>Payments Received from Capital Increases</t>
  </si>
  <si>
    <t>Cash Received from Loans</t>
  </si>
  <si>
    <t>Repurchase of treasury shares</t>
  </si>
  <si>
    <t>Cash Repayments of Loans</t>
  </si>
  <si>
    <t>Cash Flow from Financing Activities</t>
  </si>
  <si>
    <t>Change in Cash &amp; Cash Equivalents</t>
  </si>
  <si>
    <t>Effects of Exchange Rate on Cash &amp; Cash Equivalents</t>
  </si>
  <si>
    <t xml:space="preserve">Active Customers (m) </t>
  </si>
  <si>
    <t xml:space="preserve">Number of Orders (m) </t>
  </si>
  <si>
    <t xml:space="preserve">Fulfillment Cost Ratio (in % of revenue) </t>
  </si>
  <si>
    <t xml:space="preserve">Marketing Cost Ratio (in % of revenue) </t>
  </si>
  <si>
    <t>Results of operations</t>
  </si>
  <si>
    <t>EBIT (as % of revenue)</t>
  </si>
  <si>
    <t>Adjusted EBIT (as % of revenue)</t>
  </si>
  <si>
    <t>EBITDA (as % of revenue)</t>
  </si>
  <si>
    <t>Adjusted EBITDA (as % of revenue)</t>
  </si>
  <si>
    <t>Cash flow from operating activities</t>
  </si>
  <si>
    <t>Cash flow from investing activities</t>
  </si>
  <si>
    <t xml:space="preserve">Total Non-Current Assets </t>
  </si>
  <si>
    <t xml:space="preserve">Thereof: Property, Plant and Equipment </t>
  </si>
  <si>
    <t>Total Current Assets</t>
  </si>
  <si>
    <t>Thereof: Inventories</t>
  </si>
  <si>
    <t>Total Assets</t>
  </si>
  <si>
    <t>Total Equity</t>
  </si>
  <si>
    <t>Thereof: Issued Capital</t>
  </si>
  <si>
    <t>Total Non-Current Liabilities</t>
  </si>
  <si>
    <t>Total Current Liabilities</t>
  </si>
  <si>
    <t>Thereof: Trade Payables and Similar Obligations</t>
  </si>
  <si>
    <t>Total Equity &amp; Liabilities</t>
  </si>
  <si>
    <t>Net Working Capital</t>
  </si>
  <si>
    <t>Zalando Group Key Figures</t>
  </si>
  <si>
    <t>Year
FY/14</t>
  </si>
  <si>
    <t>Year
FY/15</t>
  </si>
  <si>
    <t>Year
FY/16</t>
  </si>
  <si>
    <t>Year
FY/17</t>
  </si>
  <si>
    <t>Year
FY/18</t>
  </si>
  <si>
    <t>Quarter 
Q1/19</t>
  </si>
  <si>
    <t>Average Order per Active Customer (LTM)</t>
  </si>
  <si>
    <t>Average Basket Size (in €) (LTM)</t>
  </si>
  <si>
    <t>Average Basket Size (in €) (quarter)</t>
  </si>
  <si>
    <t>4.49x</t>
  </si>
  <si>
    <t>4.40x</t>
  </si>
  <si>
    <t>Zalando Group Customer KPI Development</t>
  </si>
  <si>
    <t>3.92x</t>
  </si>
  <si>
    <t>3.48x</t>
  </si>
  <si>
    <t>3.08x</t>
  </si>
  <si>
    <t>2.82x</t>
  </si>
  <si>
    <t>Zalando Group Income Statement (in €m)</t>
  </si>
  <si>
    <t>Adj. EBIT</t>
  </si>
  <si>
    <t>Adj. EBITDA</t>
  </si>
  <si>
    <t>Cost of Sales (in €m)</t>
  </si>
  <si>
    <t>Cost of Sales (in % of revenue)</t>
  </si>
  <si>
    <t>Gross Profit (in €m)</t>
  </si>
  <si>
    <t>Gross Profit (in % of revenue)</t>
  </si>
  <si>
    <t>5_Segment Performance</t>
  </si>
  <si>
    <t>Fulfillment Cost Ratio (in €m)</t>
  </si>
  <si>
    <t>Marketing Cost Ratio (in €m)</t>
  </si>
  <si>
    <t>Adj. EBIT (in % of revenue)</t>
  </si>
  <si>
    <t>Adj. EBIT (in €m)</t>
  </si>
  <si>
    <t>Zalando Group Adj. Cost Lines (excl. SBC, restructuring costs and non-operating one-time effects)</t>
  </si>
  <si>
    <t>Selling and Distribution Costs (in €m)</t>
  </si>
  <si>
    <t>Selling and Distribution Costs (in % of rev)</t>
  </si>
  <si>
    <t>Revenue (in €m)</t>
  </si>
  <si>
    <t>Restructuring costs / non-operating one-time effects</t>
  </si>
  <si>
    <t>Total adjustments</t>
  </si>
  <si>
    <t>4_Adj. Cost Lines</t>
  </si>
  <si>
    <t>SBC per Income Statement Line Item (in €m)</t>
  </si>
  <si>
    <t>Segment Performance</t>
  </si>
  <si>
    <t>Zalando Group Cash Flow Statement (in €m)</t>
  </si>
  <si>
    <t>Payments received from the sale of fixed assets</t>
  </si>
  <si>
    <t>Free Cash Flow</t>
  </si>
  <si>
    <t>Cash payments for the principle portion of leasing liabilities</t>
  </si>
  <si>
    <t>Zalando Group Balance Sheet (in €m)</t>
  </si>
  <si>
    <t>Thereof: Non-current Lease Liabilities</t>
  </si>
  <si>
    <t xml:space="preserve">            Financial Liabilities</t>
  </si>
  <si>
    <t xml:space="preserve">            Other Non-Current Liabilities</t>
  </si>
  <si>
    <t xml:space="preserve">             Minority Interests</t>
  </si>
  <si>
    <t>Adjusted EBIT (in €m)</t>
  </si>
  <si>
    <t>Adjusted EBIT margin (in %)</t>
  </si>
  <si>
    <t xml:space="preserve">             Lease Assets</t>
  </si>
  <si>
    <t xml:space="preserve">             Other Financial Assets </t>
  </si>
  <si>
    <t xml:space="preserve">             Non-Financial Assets </t>
  </si>
  <si>
    <t xml:space="preserve">             Other Non-Current Assets</t>
  </si>
  <si>
    <t xml:space="preserve">             Trade and Other Receivables</t>
  </si>
  <si>
    <t xml:space="preserve">             Capital Reserves</t>
  </si>
  <si>
    <t xml:space="preserve">             Retained earnings </t>
  </si>
  <si>
    <t xml:space="preserve">             Accumulated Loss</t>
  </si>
  <si>
    <t xml:space="preserve">             Other Current Liabilities</t>
  </si>
  <si>
    <t>Administrative Expenses &amp; Other (in €m)</t>
  </si>
  <si>
    <t>Administrative Expenses &amp; Other (in % of rev)</t>
  </si>
  <si>
    <t>Group Key Performance Indicators</t>
  </si>
  <si>
    <t>Results of Operations</t>
  </si>
  <si>
    <t>EBIT (in €m)</t>
  </si>
  <si>
    <t>Adjusted EBITDA (in €m)</t>
  </si>
  <si>
    <t>EBITDA (in €m)</t>
  </si>
  <si>
    <t>Financial Position (in €m)</t>
  </si>
  <si>
    <t>Net working capital</t>
  </si>
  <si>
    <t>Free cash flow</t>
  </si>
  <si>
    <t>Capex</t>
  </si>
  <si>
    <t>Cash and cash equivalents</t>
  </si>
  <si>
    <t>Employees (as of reporting date)</t>
  </si>
  <si>
    <t>Basic earnings per share (in €)</t>
  </si>
  <si>
    <t>1_Key Figures</t>
  </si>
  <si>
    <t>3_Income Statement</t>
  </si>
  <si>
    <t>6_Balance Sheet</t>
  </si>
  <si>
    <t>7_Cash Flow Statement</t>
  </si>
  <si>
    <t xml:space="preserve">             Other Assets</t>
  </si>
  <si>
    <t xml:space="preserve">             Cash and Cash Equivalents</t>
  </si>
  <si>
    <t>Cash Paid for Investments in Term Deposits</t>
  </si>
  <si>
    <t>For information purpose only. Please be aware that the decisive figures are reflected respective in the financial reports.</t>
  </si>
  <si>
    <t>The financial reports are available on: https://corporate.zalando.com/en/investor-relations/publications</t>
  </si>
  <si>
    <t>Quarter 
Q2/19</t>
  </si>
  <si>
    <t>Half-Year
H1/19</t>
  </si>
  <si>
    <t>Half-Year H1/19</t>
  </si>
  <si>
    <t>4.57x</t>
  </si>
  <si>
    <t>Quarter 
Q3/19</t>
  </si>
  <si>
    <t>4.63x</t>
  </si>
  <si>
    <t>Quarter 
Q4/19</t>
  </si>
  <si>
    <t>Year
FY/19</t>
  </si>
  <si>
    <t>0.4</t>
  </si>
  <si>
    <t>4.68x</t>
  </si>
  <si>
    <t>Gross merchandise volume (GMV) (in €bn)</t>
  </si>
  <si>
    <t>Quarter
Q1/20</t>
  </si>
  <si>
    <t>Quarter 
Q1/20</t>
  </si>
  <si>
    <t>4.72x</t>
  </si>
  <si>
    <t>Quarter
Q2/20</t>
  </si>
  <si>
    <t>Quarter 
Q2/20</t>
  </si>
  <si>
    <t>Half-Year
H1/20</t>
  </si>
  <si>
    <t>Half-Year H1/20</t>
  </si>
  <si>
    <t>4.53x</t>
  </si>
  <si>
    <t>4.78x</t>
  </si>
  <si>
    <t>Quarter 
Q3/20</t>
  </si>
  <si>
    <t>Cash received from the issue of convertible bonds</t>
  </si>
  <si>
    <r>
      <t>Mobile Visit Share (in % of Site Visits)</t>
    </r>
    <r>
      <rPr>
        <vertAlign val="superscript"/>
        <sz val="10"/>
        <color rgb="FF000000"/>
        <rFont val="Arial"/>
        <family val="2"/>
      </rPr>
      <t>1</t>
    </r>
  </si>
  <si>
    <r>
      <t>Site Visits (m)</t>
    </r>
    <r>
      <rPr>
        <vertAlign val="superscript"/>
        <sz val="10"/>
        <color rgb="FF000000"/>
        <rFont val="Arial"/>
        <family val="2"/>
      </rPr>
      <t>1</t>
    </r>
  </si>
  <si>
    <t>1) Based on the change in consent management following the privacy requirements, part of the data is estimated on a statistical method</t>
  </si>
  <si>
    <t>Definitions are available in the financial reports.</t>
  </si>
  <si>
    <t>Quarter 
Q4/20</t>
  </si>
  <si>
    <t>Year
FY/20</t>
  </si>
  <si>
    <t>4.79x</t>
  </si>
  <si>
    <t>Zalando Group Financials as of Q4/20 (March 16,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</si>
</sst>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_);\(#,##0.0\)"/>
    <numFmt numFmtId="165" formatCode="0.0%"/>
    <numFmt numFmtId="166" formatCode="0.00_);\(0.00\)"/>
    <numFmt numFmtId="167" formatCode="#,##0.0;\(#,##0.0\)"/>
    <numFmt numFmtId="168" formatCode="0.0_);\(0.0\)"/>
    <numFmt numFmtId="169" formatCode="#,##0.0"/>
    <numFmt numFmtId="170" formatCode="#,##0.0%;\(#,##0.0%\)"/>
    <numFmt numFmtId="171" formatCode="0.0"/>
    <numFmt numFmtId="172" formatCode="0.00000000000000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i/>
      <sz val="9"/>
      <color rgb="FF000000"/>
      <name val="Arial"/>
      <family val="2"/>
    </font>
    <font>
      <vertAlign val="superscript"/>
      <sz val="10"/>
      <color rgb="FF000000"/>
      <name val="Arial"/>
      <family val="2"/>
    </font>
    <font>
      <i/>
      <sz val="8"/>
      <color theme="1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</font>
    <font>
      <sz val="10"/>
      <color theme="1"/>
      <name val="Arial"/>
    </font>
    <font>
      <b/>
      <sz val="10"/>
      <color rgb="FF000000"/>
      <name val="Arial"/>
    </font>
    <font>
      <sz val="10"/>
      <name val="Arial"/>
    </font>
    <font>
      <sz val="10"/>
      <color theme="0"/>
      <name val="Arial"/>
    </font>
    <font>
      <b/>
      <sz val="10"/>
      <color theme="1"/>
      <name val="Arial"/>
    </font>
    <font>
      <i/>
      <sz val="10"/>
      <color rgb="FF000000"/>
      <name val="Arial"/>
    </font>
    <font>
      <b/>
      <sz val="10"/>
      <name val="Arial"/>
    </font>
    <font>
      <i/>
      <sz val="10"/>
      <color theme="1"/>
      <name val="Arial"/>
    </font>
    <font>
      <i/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rgb="FFFF6803"/>
      </bottom>
      <diagonal/>
    </border>
    <border>
      <left/>
      <right/>
      <top/>
      <bottom style="double">
        <color rgb="FFFF6803"/>
      </bottom>
      <diagonal/>
    </border>
    <border>
      <left/>
      <right/>
      <top style="thin">
        <color rgb="FFFF6803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26">
    <xf numFmtId="0" fontId="0" fillId="0" borderId="0" xfId="0"/>
    <xf numFmtId="0" fontId="5" fillId="2" borderId="0" xfId="0" applyFont="1" applyFill="1"/>
    <xf numFmtId="0" fontId="5" fillId="0" borderId="0" xfId="0" applyFont="1"/>
    <xf numFmtId="0" fontId="7" fillId="2" borderId="0" xfId="0" applyFont="1" applyFill="1" applyBorder="1" applyAlignment="1">
      <alignment horizontal="left" wrapText="1" readingOrder="1"/>
    </xf>
    <xf numFmtId="165" fontId="9" fillId="2" borderId="0" xfId="0" applyNumberFormat="1" applyFont="1" applyFill="1" applyBorder="1" applyAlignment="1">
      <alignment horizontal="left" wrapText="1" readingOrder="1"/>
    </xf>
    <xf numFmtId="165" fontId="9" fillId="2" borderId="0" xfId="0" applyNumberFormat="1" applyFont="1" applyFill="1" applyBorder="1" applyAlignment="1">
      <alignment horizontal="right" wrapText="1" readingOrder="1"/>
    </xf>
    <xf numFmtId="166" fontId="8" fillId="2" borderId="0" xfId="0" applyNumberFormat="1" applyFont="1" applyFill="1" applyBorder="1" applyAlignment="1">
      <alignment horizontal="left" wrapText="1" readingOrder="1"/>
    </xf>
    <xf numFmtId="0" fontId="8" fillId="2" borderId="0" xfId="0" applyFont="1" applyFill="1" applyBorder="1" applyAlignment="1">
      <alignment horizontal="left" wrapText="1" readingOrder="1"/>
    </xf>
    <xf numFmtId="0" fontId="3" fillId="2" borderId="0" xfId="0" applyFont="1" applyFill="1" applyBorder="1" applyAlignment="1">
      <alignment horizontal="left" wrapText="1" readingOrder="1"/>
    </xf>
    <xf numFmtId="0" fontId="6" fillId="2" borderId="0" xfId="0" applyFont="1" applyFill="1" applyBorder="1" applyAlignment="1">
      <alignment horizontal="left" wrapText="1" readingOrder="1"/>
    </xf>
    <xf numFmtId="164" fontId="3" fillId="2" borderId="0" xfId="0" applyNumberFormat="1" applyFont="1" applyFill="1" applyBorder="1" applyAlignment="1">
      <alignment horizontal="right" wrapText="1"/>
    </xf>
    <xf numFmtId="164" fontId="3" fillId="2" borderId="0" xfId="0" applyNumberFormat="1" applyFont="1" applyFill="1" applyBorder="1" applyAlignment="1">
      <alignment horizontal="right" wrapText="1" readingOrder="1"/>
    </xf>
    <xf numFmtId="164" fontId="6" fillId="2" borderId="0" xfId="0" applyNumberFormat="1" applyFont="1" applyFill="1" applyBorder="1" applyAlignment="1">
      <alignment horizontal="right" wrapText="1"/>
    </xf>
    <xf numFmtId="164" fontId="6" fillId="2" borderId="0" xfId="0" applyNumberFormat="1" applyFont="1" applyFill="1" applyBorder="1" applyAlignment="1">
      <alignment horizontal="right" wrapText="1" readingOrder="1"/>
    </xf>
    <xf numFmtId="164" fontId="10" fillId="2" borderId="0" xfId="0" applyNumberFormat="1" applyFont="1" applyFill="1" applyBorder="1" applyAlignment="1">
      <alignment horizontal="right" wrapText="1" readingOrder="1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2" borderId="0" xfId="0" applyFont="1" applyFill="1" applyBorder="1"/>
    <xf numFmtId="0" fontId="4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right" wrapText="1" readingOrder="1"/>
    </xf>
    <xf numFmtId="165" fontId="7" fillId="2" borderId="0" xfId="0" applyNumberFormat="1" applyFont="1" applyFill="1" applyBorder="1" applyAlignment="1">
      <alignment horizontal="left" wrapText="1" readingOrder="1"/>
    </xf>
    <xf numFmtId="165" fontId="7" fillId="2" borderId="0" xfId="0" applyNumberFormat="1" applyFont="1" applyFill="1" applyBorder="1" applyAlignment="1">
      <alignment horizontal="right" wrapText="1" readingOrder="1"/>
    </xf>
    <xf numFmtId="165" fontId="7" fillId="2" borderId="0" xfId="1" applyNumberFormat="1" applyFont="1" applyFill="1" applyBorder="1" applyAlignment="1">
      <alignment horizontal="right" wrapText="1" readingOrder="1"/>
    </xf>
    <xf numFmtId="165" fontId="3" fillId="2" borderId="0" xfId="1" applyNumberFormat="1" applyFont="1" applyFill="1" applyBorder="1" applyAlignment="1">
      <alignment horizontal="right" wrapText="1"/>
    </xf>
    <xf numFmtId="164" fontId="7" fillId="2" borderId="0" xfId="0" applyNumberFormat="1" applyFont="1" applyFill="1" applyBorder="1" applyAlignment="1">
      <alignment horizontal="left" wrapText="1" readingOrder="1"/>
    </xf>
    <xf numFmtId="164" fontId="7" fillId="2" borderId="0" xfId="0" applyNumberFormat="1" applyFont="1" applyFill="1" applyBorder="1" applyAlignment="1">
      <alignment horizontal="right" wrapText="1" readingOrder="1"/>
    </xf>
    <xf numFmtId="164" fontId="8" fillId="2" borderId="0" xfId="0" applyNumberFormat="1" applyFont="1" applyFill="1" applyBorder="1" applyAlignment="1">
      <alignment horizontal="left" wrapText="1" readingOrder="1"/>
    </xf>
    <xf numFmtId="164" fontId="8" fillId="2" borderId="0" xfId="0" applyNumberFormat="1" applyFont="1" applyFill="1" applyBorder="1" applyAlignment="1">
      <alignment horizontal="right" wrapText="1" readingOrder="1"/>
    </xf>
    <xf numFmtId="164" fontId="9" fillId="2" borderId="0" xfId="0" applyNumberFormat="1" applyFont="1" applyFill="1" applyBorder="1" applyAlignment="1">
      <alignment horizontal="right" wrapText="1" readingOrder="1"/>
    </xf>
    <xf numFmtId="0" fontId="4" fillId="2" borderId="2" xfId="0" applyFont="1" applyFill="1" applyBorder="1"/>
    <xf numFmtId="164" fontId="5" fillId="2" borderId="0" xfId="0" applyNumberFormat="1" applyFont="1" applyFill="1" applyBorder="1"/>
    <xf numFmtId="0" fontId="8" fillId="2" borderId="0" xfId="0" applyFont="1" applyFill="1" applyBorder="1" applyAlignment="1">
      <alignment horizontal="left" readingOrder="1"/>
    </xf>
    <xf numFmtId="0" fontId="11" fillId="2" borderId="0" xfId="0" applyFont="1" applyFill="1" applyBorder="1" applyAlignment="1"/>
    <xf numFmtId="0" fontId="2" fillId="2" borderId="0" xfId="0" applyFont="1" applyFill="1" applyBorder="1"/>
    <xf numFmtId="0" fontId="3" fillId="2" borderId="0" xfId="0" applyFont="1" applyFill="1" applyBorder="1"/>
    <xf numFmtId="4" fontId="5" fillId="2" borderId="0" xfId="0" applyNumberFormat="1" applyFont="1" applyFill="1" applyBorder="1"/>
    <xf numFmtId="4" fontId="8" fillId="2" borderId="0" xfId="0" applyNumberFormat="1" applyFont="1" applyFill="1" applyBorder="1" applyAlignment="1">
      <alignment horizontal="left" readingOrder="1"/>
    </xf>
    <xf numFmtId="165" fontId="5" fillId="2" borderId="0" xfId="1" applyNumberFormat="1" applyFont="1" applyFill="1" applyBorder="1"/>
    <xf numFmtId="165" fontId="8" fillId="2" borderId="0" xfId="1" applyNumberFormat="1" applyFont="1" applyFill="1" applyBorder="1" applyAlignment="1">
      <alignment horizontal="left" readingOrder="1"/>
    </xf>
    <xf numFmtId="165" fontId="8" fillId="2" borderId="0" xfId="1" applyNumberFormat="1" applyFont="1" applyFill="1" applyBorder="1" applyAlignment="1">
      <alignment horizontal="right" wrapText="1" readingOrder="1"/>
    </xf>
    <xf numFmtId="39" fontId="5" fillId="2" borderId="0" xfId="0" applyNumberFormat="1" applyFont="1" applyFill="1" applyBorder="1"/>
    <xf numFmtId="39" fontId="8" fillId="2" borderId="0" xfId="0" applyNumberFormat="1" applyFont="1" applyFill="1" applyBorder="1" applyAlignment="1">
      <alignment horizontal="left" readingOrder="1"/>
    </xf>
    <xf numFmtId="165" fontId="8" fillId="2" borderId="0" xfId="0" applyNumberFormat="1" applyFont="1" applyFill="1" applyBorder="1" applyAlignment="1">
      <alignment horizontal="left" wrapText="1" readingOrder="1"/>
    </xf>
    <xf numFmtId="165" fontId="8" fillId="2" borderId="0" xfId="0" applyNumberFormat="1" applyFont="1" applyFill="1" applyBorder="1" applyAlignment="1">
      <alignment horizontal="right" wrapText="1" readingOrder="1"/>
    </xf>
    <xf numFmtId="165" fontId="9" fillId="2" borderId="0" xfId="1" applyNumberFormat="1" applyFont="1" applyFill="1" applyBorder="1" applyAlignment="1">
      <alignment horizontal="right" wrapText="1" readingOrder="1"/>
    </xf>
    <xf numFmtId="0" fontId="3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left" wrapText="1" readingOrder="1"/>
    </xf>
    <xf numFmtId="0" fontId="5" fillId="2" borderId="3" xfId="0" applyFont="1" applyFill="1" applyBorder="1"/>
    <xf numFmtId="0" fontId="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right" wrapText="1"/>
    </xf>
    <xf numFmtId="0" fontId="6" fillId="2" borderId="4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right" wrapText="1"/>
    </xf>
    <xf numFmtId="165" fontId="8" fillId="3" borderId="0" xfId="1" applyNumberFormat="1" applyFont="1" applyFill="1" applyBorder="1" applyAlignment="1">
      <alignment horizontal="left" readingOrder="1"/>
    </xf>
    <xf numFmtId="39" fontId="8" fillId="3" borderId="0" xfId="0" applyNumberFormat="1" applyFont="1" applyFill="1" applyBorder="1" applyAlignment="1">
      <alignment horizontal="left" readingOrder="1"/>
    </xf>
    <xf numFmtId="39" fontId="8" fillId="0" borderId="0" xfId="0" applyNumberFormat="1" applyFont="1" applyFill="1" applyBorder="1" applyAlignment="1">
      <alignment horizontal="left" readingOrder="1"/>
    </xf>
    <xf numFmtId="169" fontId="8" fillId="2" borderId="0" xfId="1" applyNumberFormat="1" applyFont="1" applyFill="1" applyBorder="1" applyAlignment="1">
      <alignment horizontal="right" wrapText="1" readingOrder="1"/>
    </xf>
    <xf numFmtId="0" fontId="3" fillId="2" borderId="3" xfId="0" applyFont="1" applyFill="1" applyBorder="1" applyAlignment="1"/>
    <xf numFmtId="0" fontId="7" fillId="3" borderId="0" xfId="0" applyFont="1" applyFill="1" applyBorder="1" applyAlignment="1">
      <alignment horizontal="left" wrapText="1" readingOrder="1"/>
    </xf>
    <xf numFmtId="166" fontId="7" fillId="3" borderId="0" xfId="0" applyNumberFormat="1" applyFont="1" applyFill="1" applyBorder="1" applyAlignment="1">
      <alignment horizontal="left" wrapText="1" readingOrder="1"/>
    </xf>
    <xf numFmtId="0" fontId="4" fillId="3" borderId="0" xfId="0" applyFont="1" applyFill="1" applyBorder="1"/>
    <xf numFmtId="165" fontId="7" fillId="3" borderId="0" xfId="0" applyNumberFormat="1" applyFont="1" applyFill="1" applyBorder="1" applyAlignment="1">
      <alignment horizontal="left" wrapText="1" readingOrder="1"/>
    </xf>
    <xf numFmtId="0" fontId="12" fillId="2" borderId="0" xfId="0" applyFont="1" applyFill="1" applyBorder="1"/>
    <xf numFmtId="0" fontId="12" fillId="3" borderId="0" xfId="0" applyFont="1" applyFill="1" applyBorder="1"/>
    <xf numFmtId="165" fontId="7" fillId="3" borderId="0" xfId="0" applyNumberFormat="1" applyFont="1" applyFill="1" applyBorder="1" applyAlignment="1">
      <alignment horizontal="left" readingOrder="1"/>
    </xf>
    <xf numFmtId="0" fontId="6" fillId="3" borderId="0" xfId="0" applyFont="1" applyFill="1" applyBorder="1" applyAlignment="1">
      <alignment horizontal="left" wrapText="1" readingOrder="1"/>
    </xf>
    <xf numFmtId="164" fontId="9" fillId="2" borderId="0" xfId="0" applyNumberFormat="1" applyFont="1" applyFill="1" applyBorder="1" applyAlignment="1">
      <alignment horizontal="left" wrapText="1" readingOrder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wrapText="1"/>
    </xf>
    <xf numFmtId="164" fontId="3" fillId="2" borderId="0" xfId="0" applyNumberFormat="1" applyFont="1" applyFill="1" applyBorder="1" applyAlignment="1">
      <alignment vertical="center" wrapText="1"/>
    </xf>
    <xf numFmtId="164" fontId="8" fillId="2" borderId="0" xfId="0" applyNumberFormat="1" applyFont="1" applyFill="1" applyBorder="1" applyAlignment="1">
      <alignment horizontal="left" readingOrder="1"/>
    </xf>
    <xf numFmtId="164" fontId="8" fillId="3" borderId="0" xfId="0" applyNumberFormat="1" applyFont="1" applyFill="1" applyBorder="1" applyAlignment="1">
      <alignment horizontal="left" readingOrder="1"/>
    </xf>
    <xf numFmtId="164" fontId="8" fillId="3" borderId="0" xfId="0" applyNumberFormat="1" applyFont="1" applyFill="1" applyBorder="1" applyAlignment="1">
      <alignment horizontal="left" wrapText="1" readingOrder="1"/>
    </xf>
    <xf numFmtId="164" fontId="7" fillId="3" borderId="0" xfId="0" applyNumberFormat="1" applyFont="1" applyFill="1" applyBorder="1" applyAlignment="1">
      <alignment horizontal="left" wrapText="1" readingOrder="1"/>
    </xf>
    <xf numFmtId="164" fontId="7" fillId="3" borderId="0" xfId="0" applyNumberFormat="1" applyFont="1" applyFill="1" applyBorder="1" applyAlignment="1">
      <alignment horizontal="right" wrapText="1" readingOrder="1"/>
    </xf>
    <xf numFmtId="0" fontId="8" fillId="3" borderId="0" xfId="0" applyFont="1" applyFill="1" applyBorder="1" applyAlignment="1">
      <alignment horizontal="left" wrapText="1" readingOrder="1"/>
    </xf>
    <xf numFmtId="164" fontId="9" fillId="3" borderId="0" xfId="0" applyNumberFormat="1" applyFont="1" applyFill="1" applyBorder="1" applyAlignment="1">
      <alignment horizontal="left" wrapText="1" readingOrder="1"/>
    </xf>
    <xf numFmtId="165" fontId="8" fillId="3" borderId="0" xfId="0" applyNumberFormat="1" applyFont="1" applyFill="1" applyBorder="1" applyAlignment="1">
      <alignment horizontal="left" wrapText="1" readingOrder="1"/>
    </xf>
    <xf numFmtId="165" fontId="9" fillId="3" borderId="0" xfId="0" applyNumberFormat="1" applyFont="1" applyFill="1" applyBorder="1" applyAlignment="1">
      <alignment horizontal="left" wrapText="1" readingOrder="1"/>
    </xf>
    <xf numFmtId="0" fontId="5" fillId="3" borderId="0" xfId="0" applyFont="1" applyFill="1" applyBorder="1"/>
    <xf numFmtId="0" fontId="5" fillId="3" borderId="0" xfId="0" applyFont="1" applyFill="1"/>
    <xf numFmtId="0" fontId="13" fillId="2" borderId="0" xfId="0" applyFont="1" applyFill="1" applyBorder="1"/>
    <xf numFmtId="0" fontId="5" fillId="2" borderId="3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170" fontId="5" fillId="2" borderId="0" xfId="2" applyNumberFormat="1" applyFont="1" applyFill="1" applyBorder="1" applyAlignment="1">
      <alignment horizontal="right" vertical="center"/>
    </xf>
    <xf numFmtId="165" fontId="14" fillId="4" borderId="0" xfId="0" applyNumberFormat="1" applyFont="1" applyFill="1" applyBorder="1" applyAlignment="1">
      <alignment horizontal="right" wrapText="1" readingOrder="1"/>
    </xf>
    <xf numFmtId="0" fontId="5" fillId="5" borderId="0" xfId="0" applyFont="1" applyFill="1"/>
    <xf numFmtId="165" fontId="7" fillId="0" borderId="0" xfId="0" applyNumberFormat="1" applyFont="1" applyFill="1" applyBorder="1" applyAlignment="1">
      <alignment horizontal="left" wrapText="1" readingOrder="1"/>
    </xf>
    <xf numFmtId="0" fontId="5" fillId="0" borderId="0" xfId="0" applyFont="1" applyFill="1"/>
    <xf numFmtId="165" fontId="14" fillId="4" borderId="3" xfId="0" applyNumberFormat="1" applyFont="1" applyFill="1" applyBorder="1" applyAlignment="1">
      <alignment horizontal="right" wrapText="1" readingOrder="1"/>
    </xf>
    <xf numFmtId="0" fontId="5" fillId="2" borderId="5" xfId="0" applyFont="1" applyFill="1" applyBorder="1"/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Border="1"/>
    <xf numFmtId="165" fontId="5" fillId="0" borderId="0" xfId="1" applyNumberFormat="1" applyFont="1" applyFill="1" applyBorder="1"/>
    <xf numFmtId="168" fontId="5" fillId="2" borderId="0" xfId="0" applyNumberFormat="1" applyFont="1" applyFill="1" applyBorder="1"/>
    <xf numFmtId="169" fontId="3" fillId="2" borderId="0" xfId="0" applyNumberFormat="1" applyFont="1" applyFill="1" applyBorder="1" applyAlignment="1">
      <alignment horizontal="right" wrapText="1" readingOrder="1"/>
    </xf>
    <xf numFmtId="165" fontId="3" fillId="2" borderId="0" xfId="1" applyNumberFormat="1" applyFont="1" applyFill="1" applyBorder="1"/>
    <xf numFmtId="169" fontId="3" fillId="2" borderId="0" xfId="1" applyNumberFormat="1" applyFont="1" applyFill="1" applyBorder="1" applyAlignment="1">
      <alignment horizontal="right" wrapText="1" readingOrder="1"/>
    </xf>
    <xf numFmtId="171" fontId="3" fillId="2" borderId="0" xfId="1" applyNumberFormat="1" applyFont="1" applyFill="1" applyBorder="1"/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left"/>
    </xf>
    <xf numFmtId="0" fontId="16" fillId="2" borderId="0" xfId="0" applyFont="1" applyFill="1" applyBorder="1"/>
    <xf numFmtId="172" fontId="5" fillId="2" borderId="0" xfId="0" applyNumberFormat="1" applyFont="1" applyFill="1" applyBorder="1"/>
    <xf numFmtId="10" fontId="5" fillId="2" borderId="0" xfId="0" applyNumberFormat="1" applyFont="1" applyFill="1" applyBorder="1"/>
    <xf numFmtId="169" fontId="18" fillId="6" borderId="0" xfId="0" applyNumberFormat="1" applyFont="1" applyFill="1" applyAlignment="1">
      <alignment horizontal="right" readingOrder="1"/>
    </xf>
    <xf numFmtId="169" fontId="19" fillId="6" borderId="0" xfId="0" applyNumberFormat="1" applyFont="1" applyFill="1" applyAlignment="1">
      <alignment horizontal="right"/>
    </xf>
    <xf numFmtId="165" fontId="18" fillId="7" borderId="0" xfId="0" applyNumberFormat="1" applyFont="1" applyFill="1" applyAlignment="1">
      <alignment horizontal="right" readingOrder="1"/>
    </xf>
    <xf numFmtId="165" fontId="18" fillId="7" borderId="0" xfId="0" applyNumberFormat="1" applyFont="1" applyFill="1" applyAlignment="1">
      <alignment horizontal="right" wrapText="1" readingOrder="1"/>
    </xf>
    <xf numFmtId="164" fontId="18" fillId="6" borderId="0" xfId="0" applyNumberFormat="1" applyFont="1" applyFill="1" applyAlignment="1">
      <alignment horizontal="right" readingOrder="1"/>
    </xf>
    <xf numFmtId="164" fontId="19" fillId="6" borderId="0" xfId="0" applyNumberFormat="1" applyFont="1" applyFill="1" applyAlignment="1">
      <alignment horizontal="right"/>
    </xf>
    <xf numFmtId="164" fontId="18" fillId="7" borderId="0" xfId="0" applyNumberFormat="1" applyFont="1" applyFill="1" applyAlignment="1">
      <alignment horizontal="right" readingOrder="1"/>
    </xf>
    <xf numFmtId="164" fontId="18" fillId="7" borderId="0" xfId="0" applyNumberFormat="1" applyFont="1" applyFill="1" applyAlignment="1">
      <alignment horizontal="right" wrapText="1" readingOrder="1"/>
    </xf>
    <xf numFmtId="39" fontId="18" fillId="6" borderId="0" xfId="0" applyNumberFormat="1" applyFont="1" applyFill="1" applyAlignment="1">
      <alignment horizontal="right" readingOrder="1"/>
    </xf>
    <xf numFmtId="169" fontId="18" fillId="6" borderId="0" xfId="0" applyNumberFormat="1" applyFont="1" applyFill="1" applyAlignment="1">
      <alignment horizontal="right" wrapText="1" readingOrder="1"/>
    </xf>
    <xf numFmtId="4" fontId="18" fillId="6" borderId="0" xfId="0" applyNumberFormat="1" applyFont="1" applyFill="1" applyAlignment="1">
      <alignment horizontal="right" wrapText="1" readingOrder="1"/>
    </xf>
    <xf numFmtId="164" fontId="19" fillId="7" borderId="0" xfId="0" applyNumberFormat="1" applyFont="1" applyFill="1" applyAlignment="1">
      <alignment horizontal="right" readingOrder="1"/>
    </xf>
    <xf numFmtId="169" fontId="19" fillId="7" borderId="0" xfId="0" applyNumberFormat="1" applyFont="1" applyFill="1" applyAlignment="1">
      <alignment horizontal="right" wrapText="1" readingOrder="1"/>
    </xf>
    <xf numFmtId="169" fontId="18" fillId="7" borderId="0" xfId="0" applyNumberFormat="1" applyFont="1" applyFill="1" applyAlignment="1">
      <alignment horizontal="right" wrapText="1" readingOrder="1"/>
    </xf>
    <xf numFmtId="165" fontId="18" fillId="6" borderId="0" xfId="0" applyNumberFormat="1" applyFont="1" applyFill="1" applyAlignment="1">
      <alignment horizontal="right" wrapText="1" readingOrder="1"/>
    </xf>
    <xf numFmtId="165" fontId="19" fillId="6" borderId="0" xfId="0" applyNumberFormat="1" applyFont="1" applyFill="1"/>
    <xf numFmtId="164" fontId="20" fillId="7" borderId="0" xfId="0" applyNumberFormat="1" applyFont="1" applyFill="1" applyAlignment="1">
      <alignment horizontal="right" wrapText="1" readingOrder="1"/>
    </xf>
    <xf numFmtId="39" fontId="18" fillId="6" borderId="0" xfId="0" applyNumberFormat="1" applyFont="1" applyFill="1" applyAlignment="1">
      <alignment horizontal="right" wrapText="1" readingOrder="1"/>
    </xf>
    <xf numFmtId="39" fontId="19" fillId="6" borderId="0" xfId="0" applyNumberFormat="1" applyFont="1" applyFill="1" applyAlignment="1">
      <alignment horizontal="right" wrapText="1" readingOrder="1"/>
    </xf>
    <xf numFmtId="39" fontId="18" fillId="0" borderId="0" xfId="0" applyNumberFormat="1" applyFont="1" applyAlignment="1">
      <alignment horizontal="right" wrapText="1" readingOrder="1"/>
    </xf>
    <xf numFmtId="164" fontId="18" fillId="6" borderId="0" xfId="0" applyNumberFormat="1" applyFont="1" applyFill="1" applyAlignment="1">
      <alignment horizontal="right" wrapText="1" readingOrder="1"/>
    </xf>
    <xf numFmtId="164" fontId="19" fillId="6" borderId="0" xfId="0" applyNumberFormat="1" applyFont="1" applyFill="1" applyAlignment="1">
      <alignment horizontal="right" wrapText="1" readingOrder="1"/>
    </xf>
    <xf numFmtId="170" fontId="19" fillId="7" borderId="0" xfId="0" applyNumberFormat="1" applyFont="1" applyFill="1"/>
    <xf numFmtId="170" fontId="19" fillId="7" borderId="0" xfId="0" applyNumberFormat="1" applyFont="1" applyFill="1" applyAlignment="1">
      <alignment horizontal="right"/>
    </xf>
    <xf numFmtId="164" fontId="18" fillId="0" borderId="0" xfId="0" applyNumberFormat="1" applyFont="1" applyAlignment="1">
      <alignment horizontal="right" wrapText="1" readingOrder="1"/>
    </xf>
    <xf numFmtId="164" fontId="21" fillId="6" borderId="0" xfId="0" applyNumberFormat="1" applyFont="1" applyFill="1" applyAlignment="1">
      <alignment horizontal="right" wrapText="1" readingOrder="1"/>
    </xf>
    <xf numFmtId="4" fontId="18" fillId="7" borderId="0" xfId="0" applyNumberFormat="1" applyFont="1" applyFill="1"/>
    <xf numFmtId="0" fontId="22" fillId="6" borderId="0" xfId="0" applyFont="1" applyFill="1"/>
    <xf numFmtId="164" fontId="19" fillId="6" borderId="0" xfId="0" applyNumberFormat="1" applyFont="1" applyFill="1"/>
    <xf numFmtId="3" fontId="19" fillId="6" borderId="0" xfId="0" applyNumberFormat="1" applyFont="1" applyFill="1" applyAlignment="1">
      <alignment horizontal="right"/>
    </xf>
    <xf numFmtId="3" fontId="19" fillId="6" borderId="0" xfId="0" applyNumberFormat="1" applyFont="1" applyFill="1"/>
    <xf numFmtId="3" fontId="18" fillId="0" borderId="0" xfId="0" applyNumberFormat="1" applyFont="1"/>
    <xf numFmtId="171" fontId="19" fillId="7" borderId="0" xfId="0" applyNumberFormat="1" applyFont="1" applyFill="1"/>
    <xf numFmtId="171" fontId="18" fillId="7" borderId="0" xfId="0" applyNumberFormat="1" applyFont="1" applyFill="1" applyAlignment="1">
      <alignment horizontal="right" wrapText="1" readingOrder="1"/>
    </xf>
    <xf numFmtId="169" fontId="19" fillId="6" borderId="0" xfId="0" applyNumberFormat="1" applyFont="1" applyFill="1"/>
    <xf numFmtId="169" fontId="19" fillId="6" borderId="0" xfId="0" applyNumberFormat="1" applyFont="1" applyFill="1" applyAlignment="1">
      <alignment horizontal="right" wrapText="1" readingOrder="1"/>
    </xf>
    <xf numFmtId="4" fontId="19" fillId="6" borderId="0" xfId="0" applyNumberFormat="1" applyFont="1" applyFill="1" applyAlignment="1">
      <alignment horizontal="right" wrapText="1" readingOrder="1"/>
    </xf>
    <xf numFmtId="169" fontId="21" fillId="7" borderId="0" xfId="0" applyNumberFormat="1" applyFont="1" applyFill="1" applyAlignment="1">
      <alignment horizontal="right" wrapText="1" readingOrder="1"/>
    </xf>
    <xf numFmtId="169" fontId="21" fillId="6" borderId="0" xfId="0" applyNumberFormat="1" applyFont="1" applyFill="1" applyAlignment="1">
      <alignment horizontal="right" wrapText="1" readingOrder="1"/>
    </xf>
    <xf numFmtId="171" fontId="21" fillId="6" borderId="0" xfId="0" applyNumberFormat="1" applyFont="1" applyFill="1"/>
    <xf numFmtId="169" fontId="23" fillId="7" borderId="0" xfId="0" applyNumberFormat="1" applyFont="1" applyFill="1" applyAlignment="1">
      <alignment horizontal="right" wrapText="1" readingOrder="1"/>
    </xf>
    <xf numFmtId="165" fontId="24" fillId="6" borderId="0" xfId="0" applyNumberFormat="1" applyFont="1" applyFill="1" applyAlignment="1">
      <alignment horizontal="right" wrapText="1" readingOrder="1"/>
    </xf>
    <xf numFmtId="0" fontId="19" fillId="6" borderId="0" xfId="0" applyFont="1" applyFill="1"/>
    <xf numFmtId="168" fontId="18" fillId="6" borderId="0" xfId="0" applyNumberFormat="1" applyFont="1" applyFill="1" applyAlignment="1">
      <alignment horizontal="right" wrapText="1" readingOrder="1"/>
    </xf>
    <xf numFmtId="169" fontId="25" fillId="7" borderId="0" xfId="0" applyNumberFormat="1" applyFont="1" applyFill="1" applyAlignment="1">
      <alignment horizontal="right" wrapText="1" readingOrder="1"/>
    </xf>
    <xf numFmtId="167" fontId="19" fillId="6" borderId="0" xfId="0" applyNumberFormat="1" applyFont="1" applyFill="1"/>
    <xf numFmtId="167" fontId="21" fillId="6" borderId="0" xfId="0" applyNumberFormat="1" applyFont="1" applyFill="1"/>
    <xf numFmtId="168" fontId="23" fillId="7" borderId="0" xfId="0" applyNumberFormat="1" applyFont="1" applyFill="1" applyAlignment="1">
      <alignment horizontal="right" wrapText="1" readingOrder="1"/>
    </xf>
    <xf numFmtId="170" fontId="26" fillId="6" borderId="0" xfId="0" applyNumberFormat="1" applyFont="1" applyFill="1"/>
    <xf numFmtId="168" fontId="25" fillId="7" borderId="0" xfId="0" applyNumberFormat="1" applyFont="1" applyFill="1" applyAlignment="1">
      <alignment horizontal="right" wrapText="1" readingOrder="1"/>
    </xf>
    <xf numFmtId="165" fontId="26" fillId="6" borderId="0" xfId="0" applyNumberFormat="1" applyFont="1" applyFill="1"/>
    <xf numFmtId="171" fontId="19" fillId="6" borderId="0" xfId="0" applyNumberFormat="1" applyFont="1" applyFill="1"/>
    <xf numFmtId="167" fontId="25" fillId="7" borderId="0" xfId="0" applyNumberFormat="1" applyFont="1" applyFill="1"/>
    <xf numFmtId="167" fontId="23" fillId="7" borderId="0" xfId="0" applyNumberFormat="1" applyFont="1" applyFill="1"/>
    <xf numFmtId="1" fontId="19" fillId="6" borderId="0" xfId="0" applyNumberFormat="1" applyFont="1" applyFill="1"/>
    <xf numFmtId="0" fontId="19" fillId="6" borderId="0" xfId="0" applyFont="1" applyFill="1" applyAlignment="1">
      <alignment horizontal="center" wrapText="1"/>
    </xf>
    <xf numFmtId="0" fontId="19" fillId="6" borderId="0" xfId="0" applyFont="1" applyFill="1" applyAlignment="1">
      <alignment horizontal="center"/>
    </xf>
    <xf numFmtId="10" fontId="19" fillId="6" borderId="0" xfId="0" applyNumberFormat="1" applyFont="1" applyFill="1"/>
    <xf numFmtId="170" fontId="19" fillId="6" borderId="0" xfId="0" applyNumberFormat="1" applyFont="1" applyFill="1"/>
    <xf numFmtId="169" fontId="23" fillId="0" borderId="0" xfId="0" applyNumberFormat="1" applyFont="1" applyAlignment="1">
      <alignment horizontal="right" wrapText="1" readingOrder="1"/>
    </xf>
    <xf numFmtId="165" fontId="20" fillId="0" borderId="0" xfId="0" applyNumberFormat="1" applyFont="1" applyAlignment="1">
      <alignment horizontal="right" wrapText="1" readingOrder="1"/>
    </xf>
    <xf numFmtId="165" fontId="23" fillId="0" borderId="0" xfId="0" applyNumberFormat="1" applyFont="1" applyAlignment="1">
      <alignment horizontal="right" wrapText="1" readingOrder="1"/>
    </xf>
    <xf numFmtId="165" fontId="25" fillId="6" borderId="0" xfId="0" applyNumberFormat="1" applyFont="1" applyFill="1" applyAlignment="1">
      <alignment horizontal="right" wrapText="1" readingOrder="1"/>
    </xf>
    <xf numFmtId="165" fontId="20" fillId="6" borderId="0" xfId="0" applyNumberFormat="1" applyFont="1" applyFill="1" applyAlignment="1">
      <alignment horizontal="right" wrapText="1" readingOrder="1"/>
    </xf>
    <xf numFmtId="165" fontId="23" fillId="6" borderId="0" xfId="0" applyNumberFormat="1" applyFont="1" applyFill="1" applyAlignment="1">
      <alignment horizontal="right" wrapText="1" readingOrder="1"/>
    </xf>
    <xf numFmtId="4" fontId="19" fillId="6" borderId="0" xfId="0" applyNumberFormat="1" applyFont="1" applyFill="1"/>
    <xf numFmtId="168" fontId="20" fillId="7" borderId="0" xfId="0" applyNumberFormat="1" applyFont="1" applyFill="1" applyAlignment="1">
      <alignment horizontal="right" wrapText="1" readingOrder="1"/>
    </xf>
    <xf numFmtId="170" fontId="23" fillId="7" borderId="0" xfId="0" applyNumberFormat="1" applyFont="1" applyFill="1"/>
    <xf numFmtId="168" fontId="20" fillId="6" borderId="0" xfId="0" applyNumberFormat="1" applyFont="1" applyFill="1" applyAlignment="1">
      <alignment horizontal="right" wrapText="1" readingOrder="1"/>
    </xf>
    <xf numFmtId="165" fontId="20" fillId="7" borderId="0" xfId="0" applyNumberFormat="1" applyFont="1" applyFill="1" applyAlignment="1">
      <alignment horizontal="right" wrapText="1" readingOrder="1"/>
    </xf>
    <xf numFmtId="165" fontId="23" fillId="7" borderId="0" xfId="0" applyNumberFormat="1" applyFont="1" applyFill="1" applyAlignment="1">
      <alignment horizontal="right" wrapText="1" readingOrder="1"/>
    </xf>
    <xf numFmtId="10" fontId="19" fillId="7" borderId="0" xfId="0" applyNumberFormat="1" applyFont="1" applyFill="1"/>
    <xf numFmtId="164" fontId="19" fillId="6" borderId="0" xfId="0" applyNumberFormat="1" applyFont="1" applyFill="1" applyAlignment="1">
      <alignment horizontal="right" wrapText="1"/>
    </xf>
    <xf numFmtId="164" fontId="23" fillId="7" borderId="0" xfId="0" applyNumberFormat="1" applyFont="1" applyFill="1" applyAlignment="1">
      <alignment horizontal="right" wrapText="1" readingOrder="1"/>
    </xf>
    <xf numFmtId="164" fontId="23" fillId="7" borderId="0" xfId="0" applyNumberFormat="1" applyFont="1" applyFill="1" applyAlignment="1">
      <alignment horizontal="right" wrapText="1"/>
    </xf>
    <xf numFmtId="167" fontId="19" fillId="7" borderId="0" xfId="0" applyNumberFormat="1" applyFont="1" applyFill="1"/>
    <xf numFmtId="164" fontId="19" fillId="7" borderId="0" xfId="0" applyNumberFormat="1" applyFont="1" applyFill="1"/>
    <xf numFmtId="164" fontId="23" fillId="7" borderId="0" xfId="0" applyNumberFormat="1" applyFont="1" applyFill="1"/>
    <xf numFmtId="164" fontId="20" fillId="6" borderId="0" xfId="0" applyNumberFormat="1" applyFont="1" applyFill="1" applyAlignment="1">
      <alignment horizontal="right" vertical="center" wrapText="1" readingOrder="1"/>
    </xf>
    <xf numFmtId="164" fontId="18" fillId="7" borderId="0" xfId="0" applyNumberFormat="1" applyFont="1" applyFill="1" applyAlignment="1">
      <alignment horizontal="right" vertical="center" wrapText="1" readingOrder="1"/>
    </xf>
    <xf numFmtId="164" fontId="24" fillId="6" borderId="0" xfId="0" applyNumberFormat="1" applyFont="1" applyFill="1" applyAlignment="1">
      <alignment horizontal="right" vertical="center" wrapText="1" readingOrder="1"/>
    </xf>
    <xf numFmtId="164" fontId="24" fillId="7" borderId="0" xfId="0" applyNumberFormat="1" applyFont="1" applyFill="1" applyAlignment="1">
      <alignment horizontal="right" vertical="center" wrapText="1" readingOrder="1"/>
    </xf>
    <xf numFmtId="164" fontId="26" fillId="7" borderId="0" xfId="0" applyNumberFormat="1" applyFont="1" applyFill="1" applyAlignment="1">
      <alignment horizontal="right" vertical="center" wrapText="1" readingOrder="1"/>
    </xf>
    <xf numFmtId="164" fontId="26" fillId="6" borderId="0" xfId="0" applyNumberFormat="1" applyFont="1" applyFill="1" applyAlignment="1">
      <alignment horizontal="right" vertical="center" wrapText="1" readingOrder="1"/>
    </xf>
    <xf numFmtId="164" fontId="18" fillId="6" borderId="0" xfId="0" applyNumberFormat="1" applyFont="1" applyFill="1" applyAlignment="1">
      <alignment horizontal="right" vertical="center" wrapText="1" readingOrder="1"/>
    </xf>
    <xf numFmtId="164" fontId="19" fillId="7" borderId="0" xfId="0" applyNumberFormat="1" applyFont="1" applyFill="1" applyAlignment="1">
      <alignment horizontal="right" vertical="center" wrapText="1"/>
    </xf>
    <xf numFmtId="164" fontId="19" fillId="7" borderId="0" xfId="0" applyNumberFormat="1" applyFont="1" applyFill="1" applyAlignment="1">
      <alignment horizontal="right" vertical="center" wrapText="1" readingOrder="1"/>
    </xf>
    <xf numFmtId="164" fontId="21" fillId="7" borderId="0" xfId="0" applyNumberFormat="1" applyFont="1" applyFill="1" applyAlignment="1">
      <alignment horizontal="right" vertical="center" wrapText="1" readingOrder="1"/>
    </xf>
    <xf numFmtId="164" fontId="27" fillId="6" borderId="0" xfId="0" applyNumberFormat="1" applyFont="1" applyFill="1" applyAlignment="1">
      <alignment horizontal="right" vertical="center" wrapText="1" readingOrder="1"/>
    </xf>
    <xf numFmtId="164" fontId="19" fillId="6" borderId="0" xfId="0" applyNumberFormat="1" applyFont="1" applyFill="1" applyAlignment="1">
      <alignment horizontal="right" vertical="center" wrapText="1" readingOrder="1"/>
    </xf>
    <xf numFmtId="165" fontId="20" fillId="6" borderId="0" xfId="0" applyNumberFormat="1" applyFont="1" applyFill="1" applyAlignment="1">
      <alignment horizontal="right" vertical="center" wrapText="1" readingOrder="1"/>
    </xf>
    <xf numFmtId="170" fontId="23" fillId="6" borderId="0" xfId="0" applyNumberFormat="1" applyFont="1" applyFill="1" applyAlignment="1">
      <alignment horizontal="right" vertical="center"/>
    </xf>
    <xf numFmtId="165" fontId="23" fillId="6" borderId="0" xfId="0" applyNumberFormat="1" applyFont="1" applyFill="1" applyAlignment="1">
      <alignment horizontal="right" vertical="center" wrapText="1" readingOrder="1"/>
    </xf>
    <xf numFmtId="165" fontId="18" fillId="7" borderId="0" xfId="0" applyNumberFormat="1" applyFont="1" applyFill="1" applyAlignment="1">
      <alignment horizontal="right" vertical="center" wrapText="1" readingOrder="1"/>
    </xf>
    <xf numFmtId="170" fontId="19" fillId="7" borderId="0" xfId="0" applyNumberFormat="1" applyFont="1" applyFill="1" applyAlignment="1">
      <alignment horizontal="right" vertical="center"/>
    </xf>
    <xf numFmtId="165" fontId="24" fillId="6" borderId="0" xfId="0" applyNumberFormat="1" applyFont="1" applyFill="1" applyAlignment="1">
      <alignment horizontal="right" vertical="center" wrapText="1" readingOrder="1"/>
    </xf>
    <xf numFmtId="170" fontId="26" fillId="6" borderId="0" xfId="0" applyNumberFormat="1" applyFont="1" applyFill="1" applyAlignment="1">
      <alignment horizontal="right" vertical="center"/>
    </xf>
    <xf numFmtId="165" fontId="24" fillId="7" borderId="0" xfId="0" applyNumberFormat="1" applyFont="1" applyFill="1" applyAlignment="1">
      <alignment horizontal="right" vertical="center" wrapText="1" readingOrder="1"/>
    </xf>
    <xf numFmtId="170" fontId="26" fillId="7" borderId="0" xfId="0" applyNumberFormat="1" applyFont="1" applyFill="1" applyAlignment="1">
      <alignment horizontal="right" vertical="center"/>
    </xf>
    <xf numFmtId="170" fontId="19" fillId="6" borderId="0" xfId="0" applyNumberFormat="1" applyFont="1" applyFill="1" applyAlignment="1">
      <alignment horizontal="right" vertical="center"/>
    </xf>
    <xf numFmtId="165" fontId="18" fillId="6" borderId="0" xfId="0" applyNumberFormat="1" applyFont="1" applyFill="1" applyAlignment="1">
      <alignment horizontal="right" vertical="center" wrapText="1" readingOrder="1"/>
    </xf>
    <xf numFmtId="164" fontId="19" fillId="7" borderId="0" xfId="0" applyNumberFormat="1" applyFont="1" applyFill="1" applyAlignment="1">
      <alignment horizontal="right" wrapText="1" readingOrder="1"/>
    </xf>
    <xf numFmtId="164" fontId="21" fillId="7" borderId="0" xfId="0" applyNumberFormat="1" applyFont="1" applyFill="1" applyAlignment="1">
      <alignment horizontal="right" wrapText="1" readingOrder="1"/>
    </xf>
    <xf numFmtId="0" fontId="19" fillId="6" borderId="0" xfId="0" applyFont="1" applyFill="1" applyAlignment="1">
      <alignment horizontal="right" vertical="center" wrapText="1"/>
    </xf>
    <xf numFmtId="0" fontId="19" fillId="6" borderId="0" xfId="0" applyFont="1" applyFill="1" applyAlignment="1">
      <alignment horizontal="right" wrapText="1"/>
    </xf>
    <xf numFmtId="164" fontId="20" fillId="6" borderId="0" xfId="0" applyNumberFormat="1" applyFont="1" applyFill="1" applyAlignment="1">
      <alignment horizontal="right" wrapText="1" readingOrder="1"/>
    </xf>
    <xf numFmtId="164" fontId="19" fillId="6" borderId="0" xfId="0" applyNumberFormat="1" applyFont="1" applyFill="1" applyAlignment="1">
      <alignment horizontal="right" vertical="center" wrapText="1"/>
    </xf>
    <xf numFmtId="164" fontId="19" fillId="7" borderId="0" xfId="0" applyNumberFormat="1" applyFont="1" applyFill="1" applyAlignment="1">
      <alignment horizontal="right"/>
    </xf>
  </cellXfs>
  <cellStyles count="3">
    <cellStyle name="Normal" xfId="0" builtinId="0"/>
    <cellStyle name="Normal 3" xfId="2" xr:uid="{DA2FC478-58D1-427D-9850-B059620C1A92}"/>
    <cellStyle name="Percent" xfId="1" builtinId="5"/>
  </cellStyles>
  <dxfs count="0"/>
  <tableStyles count="0" defaultTableStyle="TableStyleMedium2" defaultPivotStyle="PivotStyleLight16"/>
  <colors>
    <mruColors>
      <color rgb="FFFF68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0</xdr:col>
      <xdr:colOff>1981200</xdr:colOff>
      <xdr:row>2</xdr:row>
      <xdr:rowOff>25575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A6F5A0-E4E2-4E03-817B-D900E0EA5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100" y="47625"/>
          <a:ext cx="1943100" cy="384350"/>
        </a:xfrm>
        <a:prstGeom prst="rect">
          <a:avLst/>
        </a:prstGeom>
      </xdr:spPr>
    </xdr:pic>
    <xdr:clientData/>
  </xdr:twoCellAnchor>
  <xdr:oneCellAnchor>
    <xdr:from>
      <xdr:col>0</xdr:col>
      <xdr:colOff>514350</xdr:colOff>
      <xdr:row>2</xdr:row>
      <xdr:rowOff>9525</xdr:rowOff>
    </xdr:from>
    <xdr:ext cx="1262910" cy="31149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0579291-8857-4074-A8DC-7A9D03DEF1F7}"/>
            </a:ext>
          </a:extLst>
        </xdr:cNvPr>
        <xdr:cNvSpPr txBox="1"/>
      </xdr:nvSpPr>
      <xdr:spPr>
        <a:xfrm>
          <a:off x="514350" y="333375"/>
          <a:ext cx="126291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/>
            <a:t>F</a:t>
          </a:r>
          <a:r>
            <a:rPr lang="en-US" sz="1400" baseline="0"/>
            <a:t> i n a n c i a l s</a:t>
          </a:r>
          <a:endParaRPr lang="en-US" sz="14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47625</xdr:rowOff>
    </xdr:from>
    <xdr:to>
      <xdr:col>1</xdr:col>
      <xdr:colOff>1981200</xdr:colOff>
      <xdr:row>2</xdr:row>
      <xdr:rowOff>74856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EC4B86C-8C7E-44CE-93B5-7EF00E2AB4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100" y="47625"/>
          <a:ext cx="1943100" cy="384350"/>
        </a:xfrm>
        <a:prstGeom prst="rect">
          <a:avLst/>
        </a:prstGeom>
      </xdr:spPr>
    </xdr:pic>
    <xdr:clientData/>
  </xdr:twoCellAnchor>
  <xdr:oneCellAnchor>
    <xdr:from>
      <xdr:col>1</xdr:col>
      <xdr:colOff>514350</xdr:colOff>
      <xdr:row>2</xdr:row>
      <xdr:rowOff>9525</xdr:rowOff>
    </xdr:from>
    <xdr:ext cx="1262910" cy="311496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9EB44F3-1DFE-4C5E-9090-FB65B3C9B545}"/>
            </a:ext>
          </a:extLst>
        </xdr:cNvPr>
        <xdr:cNvSpPr txBox="1"/>
      </xdr:nvSpPr>
      <xdr:spPr>
        <a:xfrm>
          <a:off x="514350" y="415373"/>
          <a:ext cx="126291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/>
            <a:t>F</a:t>
          </a:r>
          <a:r>
            <a:rPr lang="en-US" sz="1400" baseline="0"/>
            <a:t> i n a n c i a l s</a:t>
          </a:r>
          <a:endParaRPr lang="en-US" sz="14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0</xdr:col>
      <xdr:colOff>1981200</xdr:colOff>
      <xdr:row>2</xdr:row>
      <xdr:rowOff>73200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76769B-9860-454F-9C21-D226CB42F5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100" y="47625"/>
          <a:ext cx="1943100" cy="384350"/>
        </a:xfrm>
        <a:prstGeom prst="rect">
          <a:avLst/>
        </a:prstGeom>
      </xdr:spPr>
    </xdr:pic>
    <xdr:clientData/>
  </xdr:twoCellAnchor>
  <xdr:oneCellAnchor>
    <xdr:from>
      <xdr:col>0</xdr:col>
      <xdr:colOff>514350</xdr:colOff>
      <xdr:row>2</xdr:row>
      <xdr:rowOff>9525</xdr:rowOff>
    </xdr:from>
    <xdr:ext cx="1262910" cy="31149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86785B7-C9B3-44EE-830D-C7CBE730C5E8}"/>
            </a:ext>
          </a:extLst>
        </xdr:cNvPr>
        <xdr:cNvSpPr txBox="1"/>
      </xdr:nvSpPr>
      <xdr:spPr>
        <a:xfrm>
          <a:off x="514350" y="333375"/>
          <a:ext cx="126291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/>
            <a:t>F</a:t>
          </a:r>
          <a:r>
            <a:rPr lang="en-US" sz="1400" baseline="0"/>
            <a:t> i n a n c i a l s</a:t>
          </a:r>
          <a:endParaRPr lang="en-US" sz="14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47625</xdr:rowOff>
    </xdr:from>
    <xdr:to>
      <xdr:col>1</xdr:col>
      <xdr:colOff>1981200</xdr:colOff>
      <xdr:row>2</xdr:row>
      <xdr:rowOff>65118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D781C0-C824-44B1-A0A7-78B07C9B1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100" y="47625"/>
          <a:ext cx="1943100" cy="384350"/>
        </a:xfrm>
        <a:prstGeom prst="rect">
          <a:avLst/>
        </a:prstGeom>
      </xdr:spPr>
    </xdr:pic>
    <xdr:clientData/>
  </xdr:twoCellAnchor>
  <xdr:oneCellAnchor>
    <xdr:from>
      <xdr:col>1</xdr:col>
      <xdr:colOff>514350</xdr:colOff>
      <xdr:row>2</xdr:row>
      <xdr:rowOff>9525</xdr:rowOff>
    </xdr:from>
    <xdr:ext cx="1262910" cy="31149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A5F1AE6-18D2-45F6-8E6C-C53E19D61795}"/>
            </a:ext>
          </a:extLst>
        </xdr:cNvPr>
        <xdr:cNvSpPr txBox="1"/>
      </xdr:nvSpPr>
      <xdr:spPr>
        <a:xfrm>
          <a:off x="514350" y="333375"/>
          <a:ext cx="126291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/>
            <a:t>F</a:t>
          </a:r>
          <a:r>
            <a:rPr lang="en-US" sz="1400" baseline="0"/>
            <a:t> i n a n c i a l s</a:t>
          </a:r>
          <a:endParaRPr lang="en-US" sz="14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47625</xdr:rowOff>
    </xdr:from>
    <xdr:to>
      <xdr:col>1</xdr:col>
      <xdr:colOff>1981200</xdr:colOff>
      <xdr:row>2</xdr:row>
      <xdr:rowOff>68293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644DF5-C305-45C3-9DA4-1FD6519E2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100" y="47625"/>
          <a:ext cx="1943100" cy="384350"/>
        </a:xfrm>
        <a:prstGeom prst="rect">
          <a:avLst/>
        </a:prstGeom>
      </xdr:spPr>
    </xdr:pic>
    <xdr:clientData/>
  </xdr:twoCellAnchor>
  <xdr:oneCellAnchor>
    <xdr:from>
      <xdr:col>1</xdr:col>
      <xdr:colOff>514350</xdr:colOff>
      <xdr:row>2</xdr:row>
      <xdr:rowOff>9525</xdr:rowOff>
    </xdr:from>
    <xdr:ext cx="1262910" cy="31149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D74DC9C-5CF5-49E4-8132-6FE98CC962EA}"/>
            </a:ext>
          </a:extLst>
        </xdr:cNvPr>
        <xdr:cNvSpPr txBox="1"/>
      </xdr:nvSpPr>
      <xdr:spPr>
        <a:xfrm>
          <a:off x="514350" y="333375"/>
          <a:ext cx="126291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/>
            <a:t>F</a:t>
          </a:r>
          <a:r>
            <a:rPr lang="en-US" sz="1400" baseline="0"/>
            <a:t> i n a n c i a l s</a:t>
          </a:r>
          <a:endParaRPr lang="en-US" sz="14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57150</xdr:rowOff>
    </xdr:from>
    <xdr:to>
      <xdr:col>1</xdr:col>
      <xdr:colOff>1981200</xdr:colOff>
      <xdr:row>2</xdr:row>
      <xdr:rowOff>84168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253337-76CC-4DCB-8080-F37187EB5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100" y="57150"/>
          <a:ext cx="1943100" cy="384350"/>
        </a:xfrm>
        <a:prstGeom prst="rect">
          <a:avLst/>
        </a:prstGeom>
      </xdr:spPr>
    </xdr:pic>
    <xdr:clientData/>
  </xdr:twoCellAnchor>
  <xdr:oneCellAnchor>
    <xdr:from>
      <xdr:col>1</xdr:col>
      <xdr:colOff>514350</xdr:colOff>
      <xdr:row>2</xdr:row>
      <xdr:rowOff>19050</xdr:rowOff>
    </xdr:from>
    <xdr:ext cx="1262910" cy="31149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4E81CB1-82E0-4430-BBB0-A42E0601A8C0}"/>
            </a:ext>
          </a:extLst>
        </xdr:cNvPr>
        <xdr:cNvSpPr txBox="1"/>
      </xdr:nvSpPr>
      <xdr:spPr>
        <a:xfrm>
          <a:off x="514350" y="342900"/>
          <a:ext cx="126291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/>
            <a:t>F</a:t>
          </a:r>
          <a:r>
            <a:rPr lang="en-US" sz="1400" baseline="0"/>
            <a:t> i n a n c i a l s</a:t>
          </a:r>
          <a:endParaRPr lang="en-US" sz="14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57150</xdr:rowOff>
    </xdr:from>
    <xdr:to>
      <xdr:col>1</xdr:col>
      <xdr:colOff>1981200</xdr:colOff>
      <xdr:row>2</xdr:row>
      <xdr:rowOff>84168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6FD2A1-7F0B-4C8B-A1E5-E42E9597FE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100" y="57150"/>
          <a:ext cx="1943100" cy="395318"/>
        </a:xfrm>
        <a:prstGeom prst="rect">
          <a:avLst/>
        </a:prstGeom>
      </xdr:spPr>
    </xdr:pic>
    <xdr:clientData/>
  </xdr:twoCellAnchor>
  <xdr:oneCellAnchor>
    <xdr:from>
      <xdr:col>1</xdr:col>
      <xdr:colOff>514350</xdr:colOff>
      <xdr:row>2</xdr:row>
      <xdr:rowOff>19050</xdr:rowOff>
    </xdr:from>
    <xdr:ext cx="1262910" cy="31149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CB984BB-5340-432A-995B-C6BD6EFB466B}"/>
            </a:ext>
          </a:extLst>
        </xdr:cNvPr>
        <xdr:cNvSpPr txBox="1"/>
      </xdr:nvSpPr>
      <xdr:spPr>
        <a:xfrm>
          <a:off x="514350" y="381000"/>
          <a:ext cx="126291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/>
            <a:t>F</a:t>
          </a:r>
          <a:r>
            <a:rPr lang="en-US" sz="1400" baseline="0"/>
            <a:t> i n a n c i a l s</a:t>
          </a:r>
          <a:endParaRPr lang="en-US" sz="14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47625</xdr:rowOff>
    </xdr:from>
    <xdr:to>
      <xdr:col>1</xdr:col>
      <xdr:colOff>1981200</xdr:colOff>
      <xdr:row>2</xdr:row>
      <xdr:rowOff>65118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DD747F-D38E-4D0E-AB06-F8DC2B2952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100" y="47625"/>
          <a:ext cx="1943100" cy="385793"/>
        </a:xfrm>
        <a:prstGeom prst="rect">
          <a:avLst/>
        </a:prstGeom>
      </xdr:spPr>
    </xdr:pic>
    <xdr:clientData/>
  </xdr:twoCellAnchor>
  <xdr:oneCellAnchor>
    <xdr:from>
      <xdr:col>1</xdr:col>
      <xdr:colOff>514350</xdr:colOff>
      <xdr:row>2</xdr:row>
      <xdr:rowOff>9525</xdr:rowOff>
    </xdr:from>
    <xdr:ext cx="1262910" cy="31149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0DFE98E-1389-4C28-B199-33BFF7A2C655}"/>
            </a:ext>
          </a:extLst>
        </xdr:cNvPr>
        <xdr:cNvSpPr txBox="1"/>
      </xdr:nvSpPr>
      <xdr:spPr>
        <a:xfrm>
          <a:off x="514350" y="371475"/>
          <a:ext cx="126291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/>
            <a:t>F</a:t>
          </a:r>
          <a:r>
            <a:rPr lang="en-US" sz="1400" baseline="0"/>
            <a:t> i n a n c i a l s</a:t>
          </a:r>
          <a:endParaRPr lang="en-US" sz="14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or%20Relations/01%20Financial%20Reporting/2020/2021-03-16%20Q4%202020%20Reporting/03%20Zalando%20Financials/20210316_Q4_2020%20Zalando%20Financia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1_Group Key Figures"/>
      <sheetName val="2_Customer KPI Development"/>
      <sheetName val="3_Group Income Statement"/>
      <sheetName val="4_ Group Adj. Cost Lines"/>
      <sheetName val="5_Segment Performance"/>
      <sheetName val="6_Group Balance Sheet"/>
      <sheetName val="7_Group Cash Flow Statement"/>
    </sheetNames>
    <sheetDataSet>
      <sheetData sheetId="0"/>
      <sheetData sheetId="1"/>
      <sheetData sheetId="2">
        <row r="14">
          <cell r="B14">
            <v>1363.8487520000001</v>
          </cell>
          <cell r="C14">
            <v>1656.425655</v>
          </cell>
          <cell r="D14">
            <v>1991.599295</v>
          </cell>
          <cell r="E14">
            <v>2563.5388430000003</v>
          </cell>
          <cell r="F14">
            <v>3137.2439880000002</v>
          </cell>
          <cell r="G14">
            <v>923.91037100000005</v>
          </cell>
          <cell r="H14">
            <v>986.37730099999999</v>
          </cell>
        </row>
        <row r="15">
          <cell r="B15">
            <v>0.4228527547648383</v>
          </cell>
          <cell r="C15">
            <v>0.57106401433996146</v>
          </cell>
          <cell r="D15">
            <v>0.65594208397226805</v>
          </cell>
          <cell r="E15">
            <v>0.70676173030500211</v>
          </cell>
          <cell r="F15">
            <v>0.79336262162597226</v>
          </cell>
          <cell r="G15">
            <v>0.82356166126421804</v>
          </cell>
          <cell r="H15">
            <v>0.83542677955440903</v>
          </cell>
        </row>
        <row r="16">
          <cell r="B16">
            <v>14.651104999999999</v>
          </cell>
          <cell r="C16">
            <v>17.930484</v>
          </cell>
          <cell r="D16">
            <v>19.889247000000001</v>
          </cell>
          <cell r="E16">
            <v>23.105425</v>
          </cell>
          <cell r="F16">
            <v>26.42747</v>
          </cell>
          <cell r="G16">
            <v>27.2</v>
          </cell>
        </row>
        <row r="17">
          <cell r="B17">
            <v>41.384893000000005</v>
          </cell>
          <cell r="C17">
            <v>55.264151999999996</v>
          </cell>
          <cell r="D17">
            <v>69.186791999999997</v>
          </cell>
          <cell r="E17">
            <v>90.458476999999988</v>
          </cell>
          <cell r="F17">
            <v>116.16846367851971</v>
          </cell>
          <cell r="G17">
            <v>31.4</v>
          </cell>
        </row>
        <row r="18">
          <cell r="B18" t="str">
            <v>2.82x</v>
          </cell>
          <cell r="C18" t="str">
            <v>3.08x</v>
          </cell>
          <cell r="D18" t="str">
            <v>3.48x</v>
          </cell>
          <cell r="E18" t="str">
            <v>3.92x</v>
          </cell>
          <cell r="F18" t="str">
            <v>4.40x</v>
          </cell>
          <cell r="G18" t="str">
            <v>4.49x</v>
          </cell>
        </row>
        <row r="19">
          <cell r="B19" t="str">
            <v>-</v>
          </cell>
          <cell r="C19" t="str">
            <v>-</v>
          </cell>
          <cell r="D19" t="str">
            <v>-</v>
          </cell>
          <cell r="E19">
            <v>60.6</v>
          </cell>
          <cell r="F19">
            <v>57.2</v>
          </cell>
          <cell r="G19">
            <v>57.004122520268304</v>
          </cell>
        </row>
      </sheetData>
      <sheetData sheetId="3">
        <row r="14">
          <cell r="C14">
            <v>2214.0371614499991</v>
          </cell>
          <cell r="D14">
            <v>2958.1713707400004</v>
          </cell>
          <cell r="E14">
            <v>3638.9859537800012</v>
          </cell>
          <cell r="F14">
            <v>4489.0180707000009</v>
          </cell>
          <cell r="G14">
            <v>5387.8889254400001</v>
          </cell>
          <cell r="H14">
            <v>1378.2</v>
          </cell>
        </row>
        <row r="25">
          <cell r="C25">
            <v>62.138409349998938</v>
          </cell>
          <cell r="D25">
            <v>89.574820160001764</v>
          </cell>
          <cell r="E25">
            <v>207.04437314999859</v>
          </cell>
          <cell r="F25">
            <v>187.63637443999801</v>
          </cell>
          <cell r="G25">
            <v>119.2</v>
          </cell>
          <cell r="H25">
            <v>-18.399999999999999</v>
          </cell>
        </row>
        <row r="26">
          <cell r="C26">
            <v>2.8065657809150664E-2</v>
          </cell>
          <cell r="D26">
            <v>3.0280470241179504E-2</v>
          </cell>
          <cell r="E26">
            <v>5.6896172664511385E-2</v>
          </cell>
          <cell r="F26">
            <v>4.1798979528442547E-2</v>
          </cell>
          <cell r="G26">
            <v>2.1999999999999999E-2</v>
          </cell>
          <cell r="H26">
            <v>-1.2999999999999999E-2</v>
          </cell>
        </row>
        <row r="37">
          <cell r="C37">
            <v>87.967007119998939</v>
          </cell>
          <cell r="D37">
            <v>123.77992307000176</v>
          </cell>
          <cell r="E37">
            <v>255.2491319199986</v>
          </cell>
          <cell r="F37">
            <v>246.37148180999802</v>
          </cell>
          <cell r="G37">
            <v>205.7</v>
          </cell>
          <cell r="H37">
            <v>24.4</v>
          </cell>
        </row>
        <row r="38">
          <cell r="C38">
            <v>3.9731495320696565E-2</v>
          </cell>
          <cell r="D38">
            <v>4.1843391594665331E-2</v>
          </cell>
          <cell r="E38">
            <v>7.0142928596593851E-2</v>
          </cell>
          <cell r="F38">
            <v>5.4883156612372419E-2</v>
          </cell>
          <cell r="G38">
            <v>3.7999999999999999E-2</v>
          </cell>
          <cell r="H38">
            <v>1.7699748759912853E-2</v>
          </cell>
        </row>
        <row r="42">
          <cell r="C42">
            <v>81.958569694556559</v>
          </cell>
          <cell r="D42">
            <v>107.48995579000166</v>
          </cell>
          <cell r="E42">
            <v>216.31562437000184</v>
          </cell>
          <cell r="F42">
            <v>215.10651766999786</v>
          </cell>
          <cell r="G42">
            <v>173.36705234998772</v>
          </cell>
          <cell r="H42">
            <v>6.4</v>
          </cell>
        </row>
        <row r="43">
          <cell r="C43">
            <v>3.7017702828836409E-2</v>
          </cell>
          <cell r="D43">
            <v>3.6336622297548818E-2</v>
          </cell>
          <cell r="E43">
            <v>5.9443929467577011E-2</v>
          </cell>
          <cell r="F43">
            <v>4.7918389786400423E-2</v>
          </cell>
          <cell r="G43">
            <v>3.217717639489566E-2</v>
          </cell>
          <cell r="H43">
            <v>5.0000000000000001E-3</v>
          </cell>
        </row>
        <row r="45">
          <cell r="C45">
            <v>107.78716746455656</v>
          </cell>
          <cell r="D45">
            <v>141.69505870000165</v>
          </cell>
          <cell r="E45">
            <v>264.52038314000185</v>
          </cell>
          <cell r="F45">
            <v>273.84162503999784</v>
          </cell>
          <cell r="G45">
            <v>259.87267826998772</v>
          </cell>
          <cell r="H45">
            <v>49.2</v>
          </cell>
        </row>
        <row r="46">
          <cell r="C46">
            <v>4.8683540340382303E-2</v>
          </cell>
          <cell r="D46">
            <v>4.7899543651034653E-2</v>
          </cell>
          <cell r="E46">
            <v>7.2690685399659477E-2</v>
          </cell>
          <cell r="F46">
            <v>6.1002566870330281E-2</v>
          </cell>
          <cell r="G46">
            <v>4.8232746046962226E-2</v>
          </cell>
          <cell r="H46">
            <v>3.5999999999999997E-2</v>
          </cell>
        </row>
      </sheetData>
      <sheetData sheetId="4"/>
      <sheetData sheetId="5"/>
      <sheetData sheetId="6">
        <row r="25">
          <cell r="C25">
            <v>1050.97106495</v>
          </cell>
          <cell r="D25">
            <v>976.24755665999999</v>
          </cell>
          <cell r="E25">
            <v>972.62609497999995</v>
          </cell>
          <cell r="F25">
            <v>1065.5207152200001</v>
          </cell>
          <cell r="H25">
            <v>869.8</v>
          </cell>
          <cell r="I25">
            <v>954.37654425000005</v>
          </cell>
          <cell r="K25">
            <v>867</v>
          </cell>
          <cell r="L25">
            <v>976.5</v>
          </cell>
        </row>
        <row r="47">
          <cell r="C47">
            <v>-3.5833079699999644</v>
          </cell>
          <cell r="D47">
            <v>-2.5687713300000041</v>
          </cell>
          <cell r="E47">
            <v>-127.56570708999993</v>
          </cell>
          <cell r="F47">
            <v>-62.398408389999986</v>
          </cell>
          <cell r="G47">
            <v>-84.300000000000182</v>
          </cell>
          <cell r="H47">
            <v>-12.4</v>
          </cell>
          <cell r="I47">
            <v>-78.592748389999088</v>
          </cell>
          <cell r="K47">
            <v>-69.7</v>
          </cell>
          <cell r="L47">
            <v>-147.69999999999999</v>
          </cell>
        </row>
      </sheetData>
      <sheetData sheetId="7">
        <row r="25">
          <cell r="C25">
            <v>174.89505525781479</v>
          </cell>
          <cell r="D25">
            <v>119.40231677016797</v>
          </cell>
          <cell r="E25">
            <v>275.82724374999685</v>
          </cell>
          <cell r="F25">
            <v>193.73956052134659</v>
          </cell>
          <cell r="G25">
            <v>212.78095263481234</v>
          </cell>
          <cell r="H25">
            <v>-58.6</v>
          </cell>
          <cell r="I25">
            <v>143.20110568455382</v>
          </cell>
          <cell r="K25">
            <v>-0.7</v>
          </cell>
          <cell r="L25">
            <v>243.3</v>
          </cell>
          <cell r="M25">
            <v>327.2</v>
          </cell>
        </row>
        <row r="28">
          <cell r="C28">
            <v>-51.060842539579831</v>
          </cell>
          <cell r="D28">
            <v>-59.959266868739405</v>
          </cell>
          <cell r="E28">
            <v>-181.73679855</v>
          </cell>
          <cell r="F28">
            <v>-243.85408576999998</v>
          </cell>
          <cell r="G28">
            <v>-278.39999999999998</v>
          </cell>
          <cell r="H28">
            <v>-42.3</v>
          </cell>
          <cell r="I28">
            <v>-55.1</v>
          </cell>
          <cell r="K28">
            <v>-88</v>
          </cell>
          <cell r="L28">
            <v>-121.1</v>
          </cell>
          <cell r="M28">
            <v>-306.5</v>
          </cell>
        </row>
        <row r="32">
          <cell r="C32">
            <v>-51.893578749579824</v>
          </cell>
          <cell r="D32">
            <v>-196.48088475873942</v>
          </cell>
          <cell r="E32">
            <v>-277.08580873</v>
          </cell>
          <cell r="F32">
            <v>-88.337263180000008</v>
          </cell>
          <cell r="G32">
            <v>-206.99999999999997</v>
          </cell>
          <cell r="H32">
            <v>-24.4</v>
          </cell>
          <cell r="I32">
            <v>-56.75193135</v>
          </cell>
          <cell r="K32">
            <v>-88</v>
          </cell>
          <cell r="L32">
            <v>-121.1</v>
          </cell>
          <cell r="M32">
            <v>-290.3</v>
          </cell>
        </row>
        <row r="34">
          <cell r="C34">
            <v>123.83421271823497</v>
          </cell>
          <cell r="D34">
            <v>42.630081181428565</v>
          </cell>
          <cell r="E34">
            <v>63.705448279996858</v>
          </cell>
          <cell r="F34">
            <v>-85.042976208653386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3DC41-8876-43CD-8461-DAF2C081065F}">
  <sheetPr>
    <pageSetUpPr fitToPage="1"/>
  </sheetPr>
  <dimension ref="A2:P29"/>
  <sheetViews>
    <sheetView showGridLines="0" view="pageBreakPreview" zoomScaleNormal="100" zoomScaleSheetLayoutView="100" workbookViewId="0">
      <selection activeCell="B6" sqref="B6"/>
    </sheetView>
  </sheetViews>
  <sheetFormatPr defaultColWidth="8.7109375" defaultRowHeight="12.75" x14ac:dyDescent="0.2"/>
  <cols>
    <col min="1" max="1" width="39" style="19" customWidth="1"/>
    <col min="2" max="6" width="15.5703125" style="19" customWidth="1"/>
    <col min="7" max="15" width="8.7109375" style="19"/>
    <col min="16" max="16" width="1.140625" style="19" customWidth="1"/>
    <col min="17" max="16384" width="8.7109375" style="19"/>
  </cols>
  <sheetData>
    <row r="2" spans="1:16" ht="18.75" customHeight="1" x14ac:dyDescent="0.2">
      <c r="A2" s="20"/>
      <c r="B2" s="21"/>
      <c r="C2" s="21"/>
      <c r="D2" s="21"/>
      <c r="E2" s="22"/>
      <c r="F2" s="22"/>
    </row>
    <row r="3" spans="1:16" ht="16.5" customHeight="1" x14ac:dyDescent="0.2">
      <c r="A3" s="20"/>
      <c r="B3" s="23"/>
      <c r="C3" s="23"/>
      <c r="D3" s="23"/>
      <c r="E3" s="23"/>
      <c r="F3" s="21"/>
    </row>
    <row r="4" spans="1:16" ht="15.75" customHeight="1" x14ac:dyDescent="0.2">
      <c r="A4" s="20"/>
      <c r="B4" s="21"/>
      <c r="C4" s="21"/>
      <c r="D4" s="21"/>
      <c r="E4" s="22"/>
      <c r="F4" s="22"/>
    </row>
    <row r="5" spans="1:16" x14ac:dyDescent="0.2">
      <c r="A5" s="3"/>
      <c r="B5" s="3"/>
      <c r="C5" s="3"/>
      <c r="D5" s="24"/>
      <c r="E5" s="24"/>
      <c r="F5" s="24"/>
    </row>
    <row r="6" spans="1:16" x14ac:dyDescent="0.2">
      <c r="A6" s="25"/>
      <c r="B6" s="26"/>
      <c r="C6" s="27"/>
      <c r="D6" s="27"/>
      <c r="E6" s="27"/>
      <c r="F6" s="27"/>
    </row>
    <row r="7" spans="1:16" x14ac:dyDescent="0.2">
      <c r="A7" s="8"/>
      <c r="B7" s="11"/>
      <c r="C7" s="10"/>
      <c r="D7" s="11"/>
      <c r="E7" s="10"/>
      <c r="F7" s="10"/>
    </row>
    <row r="8" spans="1:16" x14ac:dyDescent="0.2">
      <c r="A8" s="8"/>
      <c r="B8" s="14"/>
      <c r="C8" s="10"/>
      <c r="D8" s="11"/>
      <c r="E8" s="10"/>
      <c r="F8" s="10"/>
    </row>
    <row r="9" spans="1:16" x14ac:dyDescent="0.2">
      <c r="A9" s="8"/>
      <c r="B9" s="14"/>
      <c r="C9" s="10"/>
      <c r="D9" s="11"/>
      <c r="E9" s="10"/>
      <c r="F9" s="10"/>
    </row>
    <row r="10" spans="1:16" x14ac:dyDescent="0.2">
      <c r="A10" s="9"/>
      <c r="B10" s="11"/>
      <c r="C10" s="12"/>
      <c r="D10" s="13"/>
      <c r="E10" s="12"/>
      <c r="F10" s="12"/>
    </row>
    <row r="11" spans="1:16" x14ac:dyDescent="0.2">
      <c r="A11" s="62" t="s">
        <v>182</v>
      </c>
      <c r="B11" s="51"/>
      <c r="C11" s="50"/>
      <c r="D11" s="50"/>
      <c r="E11" s="50"/>
      <c r="F11" s="50"/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16" x14ac:dyDescent="0.2">
      <c r="A12" s="25"/>
      <c r="B12" s="26"/>
      <c r="C12" s="27"/>
      <c r="D12" s="27"/>
      <c r="E12" s="27"/>
      <c r="F12" s="27"/>
    </row>
    <row r="13" spans="1:16" x14ac:dyDescent="0.2">
      <c r="A13" s="47" t="s">
        <v>144</v>
      </c>
      <c r="B13" s="48"/>
      <c r="C13" s="48"/>
      <c r="D13" s="48"/>
      <c r="E13" s="44"/>
      <c r="F13" s="28"/>
    </row>
    <row r="14" spans="1:16" x14ac:dyDescent="0.2">
      <c r="A14" s="47" t="s">
        <v>27</v>
      </c>
      <c r="B14" s="5"/>
      <c r="C14" s="49"/>
      <c r="D14" s="49"/>
      <c r="E14" s="49"/>
      <c r="F14" s="49"/>
    </row>
    <row r="15" spans="1:16" x14ac:dyDescent="0.2">
      <c r="A15" s="47" t="s">
        <v>145</v>
      </c>
      <c r="B15" s="5"/>
      <c r="C15" s="49"/>
      <c r="D15" s="49"/>
      <c r="E15" s="49"/>
      <c r="F15" s="49"/>
    </row>
    <row r="16" spans="1:16" x14ac:dyDescent="0.2">
      <c r="A16" s="47" t="s">
        <v>107</v>
      </c>
      <c r="B16" s="48"/>
      <c r="C16" s="32"/>
      <c r="D16" s="32"/>
      <c r="E16" s="44"/>
      <c r="F16" s="28"/>
    </row>
    <row r="17" spans="1:6" x14ac:dyDescent="0.2">
      <c r="A17" s="47" t="s">
        <v>96</v>
      </c>
      <c r="B17" s="48"/>
      <c r="C17" s="48"/>
      <c r="D17" s="48"/>
      <c r="E17" s="44"/>
      <c r="F17" s="28"/>
    </row>
    <row r="18" spans="1:6" x14ac:dyDescent="0.2">
      <c r="A18" s="47" t="s">
        <v>146</v>
      </c>
      <c r="B18" s="30"/>
      <c r="C18" s="30"/>
      <c r="D18" s="30"/>
      <c r="E18" s="28"/>
      <c r="F18" s="28"/>
    </row>
    <row r="19" spans="1:6" x14ac:dyDescent="0.2">
      <c r="A19" s="47" t="s">
        <v>147</v>
      </c>
      <c r="B19" s="32"/>
      <c r="C19" s="10"/>
      <c r="D19" s="10"/>
      <c r="E19" s="28"/>
      <c r="F19" s="28"/>
    </row>
    <row r="20" spans="1:6" ht="14.45" customHeight="1" x14ac:dyDescent="0.2">
      <c r="A20" s="47"/>
      <c r="B20" s="33"/>
      <c r="C20" s="33"/>
      <c r="D20" s="33"/>
      <c r="E20" s="28"/>
      <c r="F20" s="28"/>
    </row>
    <row r="21" spans="1:6" x14ac:dyDescent="0.2">
      <c r="A21" s="87"/>
    </row>
    <row r="22" spans="1:6" x14ac:dyDescent="0.2">
      <c r="A22" s="87"/>
    </row>
    <row r="27" spans="1:6" x14ac:dyDescent="0.2">
      <c r="A27" s="87" t="s">
        <v>151</v>
      </c>
    </row>
    <row r="28" spans="1:6" x14ac:dyDescent="0.2">
      <c r="A28" s="19" t="s">
        <v>178</v>
      </c>
    </row>
    <row r="29" spans="1:6" x14ac:dyDescent="0.2">
      <c r="A29" s="87" t="s">
        <v>152</v>
      </c>
    </row>
  </sheetData>
  <pageMargins left="0.7" right="0.7" top="0.75" bottom="0.75" header="0.3" footer="0.3"/>
  <pageSetup paperSize="9"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0D5E2-3EDD-4A83-B15D-B3139F90BCA8}">
  <sheetPr>
    <pageSetUpPr fitToPage="1"/>
  </sheetPr>
  <dimension ref="B1:S46"/>
  <sheetViews>
    <sheetView view="pageBreakPreview" zoomScale="70" zoomScaleNormal="90" zoomScaleSheetLayoutView="70" zoomScalePageLayoutView="70" workbookViewId="0">
      <selection activeCell="P1" sqref="P1"/>
    </sheetView>
  </sheetViews>
  <sheetFormatPr defaultColWidth="8.7109375" defaultRowHeight="12.75" outlineLevelCol="1" x14ac:dyDescent="0.2"/>
  <cols>
    <col min="1" max="1" width="8.7109375" style="19"/>
    <col min="2" max="2" width="40.7109375" style="19" customWidth="1"/>
    <col min="3" max="7" width="12.7109375" style="19" customWidth="1"/>
    <col min="8" max="9" width="12.7109375" style="19" hidden="1" customWidth="1" outlineLevel="1"/>
    <col min="10" max="10" width="9.42578125" style="19" hidden="1" customWidth="1" outlineLevel="1"/>
    <col min="11" max="11" width="7.42578125" style="19" hidden="1" customWidth="1" outlineLevel="1"/>
    <col min="12" max="12" width="7.85546875" style="19" hidden="1" customWidth="1" outlineLevel="1"/>
    <col min="13" max="13" width="12.7109375" style="19" customWidth="1" collapsed="1"/>
    <col min="14" max="19" width="12.7109375" style="19" customWidth="1"/>
    <col min="20" max="20" width="0.85546875" style="19" customWidth="1"/>
    <col min="21" max="16384" width="8.7109375" style="19"/>
  </cols>
  <sheetData>
    <row r="1" spans="2:19" ht="14.25" customHeight="1" x14ac:dyDescent="0.2"/>
    <row r="2" spans="2:19" ht="14.25" customHeight="1" x14ac:dyDescent="0.2"/>
    <row r="3" spans="2:19" ht="14.25" customHeight="1" x14ac:dyDescent="0.2"/>
    <row r="4" spans="2:19" ht="14.25" customHeight="1" x14ac:dyDescent="0.2"/>
    <row r="5" spans="2:19" ht="14.25" customHeight="1" x14ac:dyDescent="0.2"/>
    <row r="6" spans="2:19" ht="14.25" customHeight="1" x14ac:dyDescent="0.2"/>
    <row r="7" spans="2:19" ht="14.25" customHeight="1" x14ac:dyDescent="0.2"/>
    <row r="8" spans="2:19" ht="14.25" customHeight="1" x14ac:dyDescent="0.2"/>
    <row r="9" spans="2:19" ht="14.25" customHeight="1" x14ac:dyDescent="0.2"/>
    <row r="10" spans="2:19" x14ac:dyDescent="0.2">
      <c r="B10" s="50" t="s">
        <v>72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</row>
    <row r="11" spans="2:19" x14ac:dyDescent="0.2">
      <c r="B11" s="20"/>
      <c r="C11" s="21"/>
      <c r="D11" s="21"/>
      <c r="E11" s="21"/>
      <c r="F11" s="22"/>
      <c r="G11" s="53"/>
      <c r="H11" s="53"/>
      <c r="I11" s="53"/>
      <c r="M11" s="53"/>
      <c r="S11" s="53"/>
    </row>
    <row r="12" spans="2:19" ht="26.25" thickBot="1" x14ac:dyDescent="0.25">
      <c r="B12" s="20"/>
      <c r="C12" s="56" t="s">
        <v>73</v>
      </c>
      <c r="D12" s="56" t="s">
        <v>74</v>
      </c>
      <c r="E12" s="56" t="s">
        <v>75</v>
      </c>
      <c r="F12" s="56" t="s">
        <v>76</v>
      </c>
      <c r="G12" s="56" t="s">
        <v>77</v>
      </c>
      <c r="H12" s="57" t="s">
        <v>78</v>
      </c>
      <c r="I12" s="57" t="s">
        <v>153</v>
      </c>
      <c r="J12" s="57" t="s">
        <v>154</v>
      </c>
      <c r="K12" s="57" t="s">
        <v>157</v>
      </c>
      <c r="L12" s="57" t="s">
        <v>159</v>
      </c>
      <c r="M12" s="56" t="s">
        <v>160</v>
      </c>
      <c r="N12" s="57" t="s">
        <v>164</v>
      </c>
      <c r="O12" s="57" t="s">
        <v>167</v>
      </c>
      <c r="P12" s="57" t="s">
        <v>169</v>
      </c>
      <c r="Q12" s="57" t="s">
        <v>173</v>
      </c>
      <c r="R12" s="57" t="s">
        <v>179</v>
      </c>
      <c r="S12" s="56" t="s">
        <v>180</v>
      </c>
    </row>
    <row r="13" spans="2:19" s="35" customFormat="1" ht="13.5" thickTop="1" x14ac:dyDescent="0.2">
      <c r="B13" s="37" t="s">
        <v>53</v>
      </c>
      <c r="C13" s="38"/>
      <c r="D13" s="38"/>
      <c r="E13" s="38"/>
      <c r="F13" s="38"/>
      <c r="G13" s="38"/>
      <c r="H13" s="38"/>
      <c r="M13" s="38"/>
    </row>
    <row r="14" spans="2:19" s="35" customFormat="1" x14ac:dyDescent="0.2">
      <c r="B14" s="79" t="s">
        <v>132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</row>
    <row r="15" spans="2:19" s="40" customFormat="1" ht="14.25" x14ac:dyDescent="0.2">
      <c r="B15" s="41" t="s">
        <v>176</v>
      </c>
      <c r="C15" s="118">
        <f>'[1]2_Customer KPI Development'!B14</f>
        <v>1363.8487520000001</v>
      </c>
      <c r="D15" s="118">
        <f>'[1]2_Customer KPI Development'!C14</f>
        <v>1656.425655</v>
      </c>
      <c r="E15" s="118">
        <f>'[1]2_Customer KPI Development'!D14</f>
        <v>1991.599295</v>
      </c>
      <c r="F15" s="118">
        <f>'[1]2_Customer KPI Development'!E14</f>
        <v>2563.5388430000003</v>
      </c>
      <c r="G15" s="118">
        <f>'[1]2_Customer KPI Development'!F14</f>
        <v>3137.2439880000002</v>
      </c>
      <c r="H15" s="118">
        <f>'[1]2_Customer KPI Development'!G14</f>
        <v>923.91037100000005</v>
      </c>
      <c r="I15" s="118">
        <f>'[1]2_Customer KPI Development'!H14</f>
        <v>986.37730099999999</v>
      </c>
      <c r="J15" s="119">
        <f>H15+I15</f>
        <v>1910.2876719999999</v>
      </c>
      <c r="K15" s="119">
        <v>1000.3</v>
      </c>
      <c r="L15" s="119">
        <v>1267.5</v>
      </c>
      <c r="M15" s="118">
        <v>4178.1000000000004</v>
      </c>
      <c r="N15" s="119">
        <v>1137.4942980000001</v>
      </c>
      <c r="O15" s="119">
        <v>1296.174344</v>
      </c>
      <c r="P15" s="119">
        <v>2433.6686420000001</v>
      </c>
      <c r="Q15" s="119">
        <v>1268.5</v>
      </c>
      <c r="R15" s="119">
        <v>1691.5</v>
      </c>
      <c r="S15" s="119">
        <v>5393.6</v>
      </c>
    </row>
    <row r="16" spans="2:19" s="42" customFormat="1" ht="14.25" x14ac:dyDescent="0.2">
      <c r="B16" s="58" t="s">
        <v>175</v>
      </c>
      <c r="C16" s="120">
        <f>'[1]2_Customer KPI Development'!B15</f>
        <v>0.4228527547648383</v>
      </c>
      <c r="D16" s="120">
        <f>'[1]2_Customer KPI Development'!C15</f>
        <v>0.57106401433996146</v>
      </c>
      <c r="E16" s="120">
        <f>'[1]2_Customer KPI Development'!D15</f>
        <v>0.65594208397226805</v>
      </c>
      <c r="F16" s="120">
        <f>'[1]2_Customer KPI Development'!E15</f>
        <v>0.70676173030500211</v>
      </c>
      <c r="G16" s="120">
        <f>'[1]2_Customer KPI Development'!F15</f>
        <v>0.79336262162597226</v>
      </c>
      <c r="H16" s="120">
        <f>'[1]2_Customer KPI Development'!G15</f>
        <v>0.82356166126421804</v>
      </c>
      <c r="I16" s="120">
        <f>'[1]2_Customer KPI Development'!H15</f>
        <v>0.83542677955440903</v>
      </c>
      <c r="J16" s="121">
        <f>(H15*H16+I15*I16)/J15</f>
        <v>0.82968821671796877</v>
      </c>
      <c r="K16" s="121">
        <v>0.84799999999999998</v>
      </c>
      <c r="L16" s="121">
        <v>0.83899999999999997</v>
      </c>
      <c r="M16" s="120">
        <v>0.83699999999999997</v>
      </c>
      <c r="N16" s="121">
        <v>0.84637414156075208</v>
      </c>
      <c r="O16" s="121">
        <v>0.85892496264375995</v>
      </c>
      <c r="P16" s="121">
        <v>0.85299999999999998</v>
      </c>
      <c r="Q16" s="121">
        <v>0.872</v>
      </c>
      <c r="R16" s="121">
        <v>0.871</v>
      </c>
      <c r="S16" s="121">
        <v>0.86299999999999999</v>
      </c>
    </row>
    <row r="17" spans="2:19" s="45" customFormat="1" x14ac:dyDescent="0.2">
      <c r="B17" s="46" t="str">
        <f>'2_Customer KPI Development'!A16</f>
        <v xml:space="preserve">Active Customers (m) </v>
      </c>
      <c r="C17" s="122">
        <f>'[1]2_Customer KPI Development'!B16</f>
        <v>14.651104999999999</v>
      </c>
      <c r="D17" s="122">
        <f>'[1]2_Customer KPI Development'!C16</f>
        <v>17.930484</v>
      </c>
      <c r="E17" s="122">
        <f>'[1]2_Customer KPI Development'!D16</f>
        <v>19.889247000000001</v>
      </c>
      <c r="F17" s="122">
        <f>'[1]2_Customer KPI Development'!E16</f>
        <v>23.105425</v>
      </c>
      <c r="G17" s="122">
        <f>'[1]2_Customer KPI Development'!F16</f>
        <v>26.42747</v>
      </c>
      <c r="H17" s="122">
        <f>'[1]2_Customer KPI Development'!G16</f>
        <v>27.2</v>
      </c>
      <c r="I17" s="122">
        <v>28.3</v>
      </c>
      <c r="J17" s="123">
        <f>I17</f>
        <v>28.3</v>
      </c>
      <c r="K17" s="123">
        <v>29.5</v>
      </c>
      <c r="L17" s="123">
        <v>31</v>
      </c>
      <c r="M17" s="122">
        <v>31</v>
      </c>
      <c r="N17" s="123">
        <v>31.900475</v>
      </c>
      <c r="O17" s="123">
        <v>34.098815000000002</v>
      </c>
      <c r="P17" s="123">
        <v>34.098815000000002</v>
      </c>
      <c r="Q17" s="123">
        <v>35.6</v>
      </c>
      <c r="R17" s="123">
        <v>38.700000000000003</v>
      </c>
      <c r="S17" s="123">
        <v>38.700000000000003</v>
      </c>
    </row>
    <row r="18" spans="2:19" s="45" customFormat="1" x14ac:dyDescent="0.2">
      <c r="B18" s="59" t="str">
        <f>'2_Customer KPI Development'!A17</f>
        <v xml:space="preserve">Number of Orders (m) </v>
      </c>
      <c r="C18" s="124">
        <f>'[1]2_Customer KPI Development'!B17</f>
        <v>41.384893000000005</v>
      </c>
      <c r="D18" s="124">
        <f>'[1]2_Customer KPI Development'!C17</f>
        <v>55.264151999999996</v>
      </c>
      <c r="E18" s="124">
        <f>'[1]2_Customer KPI Development'!D17</f>
        <v>69.186791999999997</v>
      </c>
      <c r="F18" s="124">
        <f>'[1]2_Customer KPI Development'!E17</f>
        <v>90.458476999999988</v>
      </c>
      <c r="G18" s="124">
        <f>'[1]2_Customer KPI Development'!F17</f>
        <v>116.16846367851971</v>
      </c>
      <c r="H18" s="124">
        <f>'[1]2_Customer KPI Development'!G17</f>
        <v>31.4</v>
      </c>
      <c r="I18" s="124">
        <v>36.1</v>
      </c>
      <c r="J18" s="125">
        <v>67.599999999999994</v>
      </c>
      <c r="K18" s="125">
        <v>34.700000000000003</v>
      </c>
      <c r="L18" s="125">
        <v>42.64</v>
      </c>
      <c r="M18" s="124">
        <v>144.9</v>
      </c>
      <c r="N18" s="125">
        <v>37.034784000000002</v>
      </c>
      <c r="O18" s="125">
        <v>46.45234</v>
      </c>
      <c r="P18" s="125">
        <v>83.487123999999994</v>
      </c>
      <c r="Q18" s="125">
        <v>44</v>
      </c>
      <c r="R18" s="125">
        <v>58</v>
      </c>
      <c r="S18" s="125">
        <v>185.5</v>
      </c>
    </row>
    <row r="19" spans="2:19" s="45" customFormat="1" x14ac:dyDescent="0.2">
      <c r="B19" s="46" t="str">
        <f>'2_Customer KPI Development'!A18</f>
        <v>Average Order per Active Customer (LTM)</v>
      </c>
      <c r="C19" s="126" t="str">
        <f>'[1]2_Customer KPI Development'!B18</f>
        <v>2.82x</v>
      </c>
      <c r="D19" s="126" t="str">
        <f>'[1]2_Customer KPI Development'!C18</f>
        <v>3.08x</v>
      </c>
      <c r="E19" s="126" t="str">
        <f>'[1]2_Customer KPI Development'!D18</f>
        <v>3.48x</v>
      </c>
      <c r="F19" s="126" t="str">
        <f>'[1]2_Customer KPI Development'!E18</f>
        <v>3.92x</v>
      </c>
      <c r="G19" s="126" t="str">
        <f>'[1]2_Customer KPI Development'!F18</f>
        <v>4.40x</v>
      </c>
      <c r="H19" s="126" t="str">
        <f>'[1]2_Customer KPI Development'!G18</f>
        <v>4.49x</v>
      </c>
      <c r="I19" s="126" t="s">
        <v>156</v>
      </c>
      <c r="J19" s="126" t="s">
        <v>171</v>
      </c>
      <c r="K19" s="127" t="s">
        <v>158</v>
      </c>
      <c r="L19" s="126" t="s">
        <v>162</v>
      </c>
      <c r="M19" s="126" t="s">
        <v>162</v>
      </c>
      <c r="N19" s="126" t="s">
        <v>166</v>
      </c>
      <c r="O19" s="126" t="s">
        <v>166</v>
      </c>
      <c r="P19" s="126" t="s">
        <v>166</v>
      </c>
      <c r="Q19" s="127" t="s">
        <v>172</v>
      </c>
      <c r="R19" s="128" t="s">
        <v>181</v>
      </c>
      <c r="S19" s="128" t="s">
        <v>181</v>
      </c>
    </row>
    <row r="20" spans="2:19" s="45" customFormat="1" x14ac:dyDescent="0.2">
      <c r="B20" s="46" t="str">
        <f>'2_Customer KPI Development'!A19</f>
        <v>Average Basket Size (in €) (LTM)</v>
      </c>
      <c r="C20" s="124" t="str">
        <f>'[1]2_Customer KPI Development'!B19</f>
        <v>-</v>
      </c>
      <c r="D20" s="124" t="str">
        <f>'[1]2_Customer KPI Development'!C19</f>
        <v>-</v>
      </c>
      <c r="E20" s="124" t="str">
        <f>'[1]2_Customer KPI Development'!D19</f>
        <v>-</v>
      </c>
      <c r="F20" s="124">
        <f>'[1]2_Customer KPI Development'!E19</f>
        <v>60.6</v>
      </c>
      <c r="G20" s="124">
        <f>'[1]2_Customer KPI Development'!F19</f>
        <v>57.2</v>
      </c>
      <c r="H20" s="124">
        <f>'[1]2_Customer KPI Development'!G19</f>
        <v>57.004122520268304</v>
      </c>
      <c r="I20" s="129">
        <v>56.7</v>
      </c>
      <c r="J20" s="130">
        <f>I20</f>
        <v>56.7</v>
      </c>
      <c r="K20" s="130">
        <v>56.5</v>
      </c>
      <c r="L20" s="130">
        <v>56.6</v>
      </c>
      <c r="M20" s="129">
        <v>56.6</v>
      </c>
      <c r="N20" s="131">
        <v>56.4</v>
      </c>
      <c r="O20" s="129">
        <v>56.899542158180367</v>
      </c>
      <c r="P20" s="131">
        <v>56.899542158180367</v>
      </c>
      <c r="Q20" s="130">
        <v>57.2</v>
      </c>
      <c r="R20" s="130">
        <v>57.68</v>
      </c>
      <c r="S20" s="130">
        <v>57.7</v>
      </c>
    </row>
    <row r="21" spans="2:19" s="42" customFormat="1" ht="6.95" customHeight="1" x14ac:dyDescent="0.2">
      <c r="B21" s="43"/>
      <c r="C21" s="132"/>
      <c r="D21" s="132"/>
      <c r="E21" s="132"/>
      <c r="F21" s="132"/>
      <c r="G21" s="132"/>
      <c r="H21" s="132"/>
      <c r="I21" s="132"/>
      <c r="J21" s="133"/>
      <c r="K21" s="133"/>
      <c r="L21" s="133"/>
      <c r="M21" s="132"/>
      <c r="N21" s="133"/>
      <c r="O21" s="133"/>
      <c r="P21" s="133"/>
      <c r="Q21" s="133"/>
      <c r="R21" s="133"/>
      <c r="S21" s="133"/>
    </row>
    <row r="22" spans="2:19" s="35" customFormat="1" x14ac:dyDescent="0.2">
      <c r="B22" s="79" t="s">
        <v>133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</row>
    <row r="23" spans="2:19" s="35" customFormat="1" x14ac:dyDescent="0.2">
      <c r="B23" s="31" t="s">
        <v>163</v>
      </c>
      <c r="C23" s="135" t="s">
        <v>2</v>
      </c>
      <c r="D23" s="135" t="s">
        <v>2</v>
      </c>
      <c r="E23" s="135" t="s">
        <v>2</v>
      </c>
      <c r="F23" s="135">
        <v>5.48</v>
      </c>
      <c r="G23" s="135">
        <v>6.64</v>
      </c>
      <c r="H23" s="135">
        <v>1.75</v>
      </c>
      <c r="I23" s="136">
        <v>2.0244</v>
      </c>
      <c r="J23" s="135">
        <f t="shared" ref="J23:J25" si="0">H23+I23</f>
        <v>3.7744</v>
      </c>
      <c r="K23" s="135">
        <v>1.89</v>
      </c>
      <c r="L23" s="135">
        <v>2.54</v>
      </c>
      <c r="M23" s="137">
        <v>8.1999999999999993</v>
      </c>
      <c r="N23" s="137">
        <v>2.0299999999999998</v>
      </c>
      <c r="O23" s="137">
        <v>2.71</v>
      </c>
      <c r="P23" s="137">
        <v>4.72</v>
      </c>
      <c r="Q23" s="137">
        <v>2.46</v>
      </c>
      <c r="R23" s="137">
        <v>3.5</v>
      </c>
      <c r="S23" s="137">
        <v>10.7</v>
      </c>
    </row>
    <row r="24" spans="2:19" s="45" customFormat="1" x14ac:dyDescent="0.2">
      <c r="B24" s="59" t="s">
        <v>104</v>
      </c>
      <c r="C24" s="125">
        <f>'[1]3_Group Income Statement'!C14</f>
        <v>2214.0371614499991</v>
      </c>
      <c r="D24" s="125">
        <f>'[1]3_Group Income Statement'!D14</f>
        <v>2958.1713707400004</v>
      </c>
      <c r="E24" s="125">
        <f>'[1]3_Group Income Statement'!E14</f>
        <v>3638.9859537800012</v>
      </c>
      <c r="F24" s="125">
        <f>'[1]3_Group Income Statement'!F14</f>
        <v>4489.0180707000009</v>
      </c>
      <c r="G24" s="125">
        <f>'[1]3_Group Income Statement'!G14</f>
        <v>5387.8889254400001</v>
      </c>
      <c r="H24" s="125">
        <f>'[1]3_Group Income Statement'!H14</f>
        <v>1378.2</v>
      </c>
      <c r="I24" s="125">
        <v>1597.3</v>
      </c>
      <c r="J24" s="125">
        <f t="shared" si="0"/>
        <v>2975.5</v>
      </c>
      <c r="K24" s="125">
        <v>1521.1</v>
      </c>
      <c r="L24" s="125">
        <v>1985.9</v>
      </c>
      <c r="M24" s="125">
        <v>6482.5</v>
      </c>
      <c r="N24" s="125">
        <v>1524.1833573399999</v>
      </c>
      <c r="O24" s="125">
        <v>2034.70541252</v>
      </c>
      <c r="P24" s="125">
        <v>3558.8887698600001</v>
      </c>
      <c r="Q24" s="125">
        <v>1849.8</v>
      </c>
      <c r="R24" s="125">
        <v>2573.3000000000002</v>
      </c>
      <c r="S24" s="125">
        <v>7982</v>
      </c>
    </row>
    <row r="25" spans="2:19" s="45" customFormat="1" x14ac:dyDescent="0.2">
      <c r="B25" s="46" t="s">
        <v>134</v>
      </c>
      <c r="C25" s="138">
        <f>'[1]3_Group Income Statement'!C25</f>
        <v>62.138409349998938</v>
      </c>
      <c r="D25" s="138">
        <f>'[1]3_Group Income Statement'!D25</f>
        <v>89.574820160001764</v>
      </c>
      <c r="E25" s="138">
        <f>'[1]3_Group Income Statement'!E25</f>
        <v>207.04437314999859</v>
      </c>
      <c r="F25" s="138">
        <f>'[1]3_Group Income Statement'!F25</f>
        <v>187.63637443999801</v>
      </c>
      <c r="G25" s="138">
        <f>'[1]3_Group Income Statement'!G25</f>
        <v>119.2</v>
      </c>
      <c r="H25" s="138">
        <f>'[1]3_Group Income Statement'!H25</f>
        <v>-18.399999999999999</v>
      </c>
      <c r="I25" s="138">
        <v>92</v>
      </c>
      <c r="J25" s="138">
        <f t="shared" si="0"/>
        <v>73.599999999999994</v>
      </c>
      <c r="K25" s="139">
        <v>-6.9</v>
      </c>
      <c r="L25" s="138">
        <v>99.1</v>
      </c>
      <c r="M25" s="138">
        <v>165.8</v>
      </c>
      <c r="N25" s="138">
        <v>-113.08015175999981</v>
      </c>
      <c r="O25" s="138">
        <v>198.3661645699982</v>
      </c>
      <c r="P25" s="138">
        <v>85.286012809998283</v>
      </c>
      <c r="Q25" s="139">
        <v>105.1</v>
      </c>
      <c r="R25" s="139">
        <v>176.6</v>
      </c>
      <c r="S25" s="139">
        <v>367</v>
      </c>
    </row>
    <row r="26" spans="2:19" s="42" customFormat="1" x14ac:dyDescent="0.2">
      <c r="B26" s="58" t="s">
        <v>54</v>
      </c>
      <c r="C26" s="140">
        <f>'[1]3_Group Income Statement'!C26</f>
        <v>2.8065657809150664E-2</v>
      </c>
      <c r="D26" s="140">
        <f>'[1]3_Group Income Statement'!D26</f>
        <v>3.0280470241179504E-2</v>
      </c>
      <c r="E26" s="140">
        <f>'[1]3_Group Income Statement'!E26</f>
        <v>5.6896172664511385E-2</v>
      </c>
      <c r="F26" s="140">
        <f>'[1]3_Group Income Statement'!F26</f>
        <v>4.1798979528442547E-2</v>
      </c>
      <c r="G26" s="140">
        <f>'[1]3_Group Income Statement'!G26</f>
        <v>2.1999999999999999E-2</v>
      </c>
      <c r="H26" s="140">
        <f>'[1]3_Group Income Statement'!H26</f>
        <v>-1.2999999999999999E-2</v>
      </c>
      <c r="I26" s="140">
        <v>5.8000000000000003E-2</v>
      </c>
      <c r="J26" s="140">
        <f t="shared" ref="J26:K26" si="1">J25/J24</f>
        <v>2.4735338598554864E-2</v>
      </c>
      <c r="K26" s="140">
        <f t="shared" si="1"/>
        <v>-4.5361909144697923E-3</v>
      </c>
      <c r="L26" s="140">
        <v>0.05</v>
      </c>
      <c r="M26" s="140">
        <v>2.5999999999999999E-2</v>
      </c>
      <c r="N26" s="140">
        <v>-7.4190648530205017E-2</v>
      </c>
      <c r="O26" s="140">
        <v>9.8000000000000004E-2</v>
      </c>
      <c r="P26" s="140">
        <v>2.3964225443705921E-2</v>
      </c>
      <c r="Q26" s="140">
        <v>5.7000000000000002E-2</v>
      </c>
      <c r="R26" s="140">
        <f t="shared" ref="R26:S26" si="2">R25/R24</f>
        <v>6.8627831966735317E-2</v>
      </c>
      <c r="S26" s="140">
        <f t="shared" si="2"/>
        <v>4.5978451515910797E-2</v>
      </c>
    </row>
    <row r="27" spans="2:19" s="45" customFormat="1" x14ac:dyDescent="0.2">
      <c r="B27" s="46" t="s">
        <v>119</v>
      </c>
      <c r="C27" s="138">
        <f>'[1]3_Group Income Statement'!C42</f>
        <v>81.958569694556559</v>
      </c>
      <c r="D27" s="138">
        <f>'[1]3_Group Income Statement'!D42</f>
        <v>107.48995579000166</v>
      </c>
      <c r="E27" s="138">
        <f>'[1]3_Group Income Statement'!E42</f>
        <v>216.31562437000184</v>
      </c>
      <c r="F27" s="138">
        <f>'[1]3_Group Income Statement'!F42</f>
        <v>215.10651766999786</v>
      </c>
      <c r="G27" s="138">
        <f>'[1]3_Group Income Statement'!G42</f>
        <v>173.36705234998772</v>
      </c>
      <c r="H27" s="138">
        <f>'[1]3_Group Income Statement'!H42</f>
        <v>6.4</v>
      </c>
      <c r="I27" s="138">
        <v>101.7</v>
      </c>
      <c r="J27" s="138">
        <f>H27+I27</f>
        <v>108.10000000000001</v>
      </c>
      <c r="K27" s="138">
        <v>6.3</v>
      </c>
      <c r="L27" s="138">
        <v>110.4</v>
      </c>
      <c r="M27" s="138">
        <v>224.9</v>
      </c>
      <c r="N27" s="139">
        <v>-98.626599999999996</v>
      </c>
      <c r="O27" s="139">
        <v>211.88000806999844</v>
      </c>
      <c r="P27" s="139">
        <v>113.2534389699988</v>
      </c>
      <c r="Q27" s="138">
        <v>118.2</v>
      </c>
      <c r="R27" s="138">
        <v>189.3</v>
      </c>
      <c r="S27" s="138">
        <v>420.8</v>
      </c>
    </row>
    <row r="28" spans="2:19" s="42" customFormat="1" x14ac:dyDescent="0.2">
      <c r="B28" s="58" t="s">
        <v>55</v>
      </c>
      <c r="C28" s="140">
        <f>'[1]3_Group Income Statement'!C43</f>
        <v>3.7017702828836409E-2</v>
      </c>
      <c r="D28" s="140">
        <f>'[1]3_Group Income Statement'!D43</f>
        <v>3.6336622297548818E-2</v>
      </c>
      <c r="E28" s="140">
        <f>'[1]3_Group Income Statement'!E43</f>
        <v>5.9443929467577011E-2</v>
      </c>
      <c r="F28" s="140">
        <f>'[1]3_Group Income Statement'!F43</f>
        <v>4.7918389786400423E-2</v>
      </c>
      <c r="G28" s="140">
        <f>'[1]3_Group Income Statement'!G43</f>
        <v>3.217717639489566E-2</v>
      </c>
      <c r="H28" s="140">
        <f>'[1]3_Group Income Statement'!H43</f>
        <v>5.0000000000000001E-3</v>
      </c>
      <c r="I28" s="140">
        <v>6.4000000000000001E-2</v>
      </c>
      <c r="J28" s="140">
        <f t="shared" ref="J28:K28" si="3">J27/J24</f>
        <v>3.6330028566627461E-2</v>
      </c>
      <c r="K28" s="140">
        <f t="shared" si="3"/>
        <v>4.1417395306028535E-3</v>
      </c>
      <c r="L28" s="140">
        <v>5.6000000000000001E-2</v>
      </c>
      <c r="M28" s="140">
        <v>3.5000000000000003E-2</v>
      </c>
      <c r="N28" s="140">
        <v>-6.4732513076503628E-2</v>
      </c>
      <c r="O28" s="140">
        <v>0.10413301442373579</v>
      </c>
      <c r="P28" s="140">
        <v>3.1822696997201735E-2</v>
      </c>
      <c r="Q28" s="140">
        <v>6.4000000000000001E-2</v>
      </c>
      <c r="R28" s="140">
        <f t="shared" ref="R28:S28" si="4">R27/R24</f>
        <v>7.3563129056075857E-2</v>
      </c>
      <c r="S28" s="140">
        <f t="shared" si="4"/>
        <v>5.2718616887997997E-2</v>
      </c>
    </row>
    <row r="29" spans="2:19" s="45" customFormat="1" x14ac:dyDescent="0.2">
      <c r="B29" s="46" t="s">
        <v>136</v>
      </c>
      <c r="C29" s="138">
        <f>'[1]3_Group Income Statement'!C37</f>
        <v>87.967007119998939</v>
      </c>
      <c r="D29" s="138">
        <f>'[1]3_Group Income Statement'!D37</f>
        <v>123.77992307000176</v>
      </c>
      <c r="E29" s="138">
        <f>'[1]3_Group Income Statement'!E37</f>
        <v>255.2491319199986</v>
      </c>
      <c r="F29" s="138">
        <f>'[1]3_Group Income Statement'!F37</f>
        <v>246.37148180999802</v>
      </c>
      <c r="G29" s="138">
        <f>'[1]3_Group Income Statement'!G37</f>
        <v>205.7</v>
      </c>
      <c r="H29" s="138">
        <f>'[1]3_Group Income Statement'!H37</f>
        <v>24.4</v>
      </c>
      <c r="I29" s="138">
        <v>143.30000000000001</v>
      </c>
      <c r="J29" s="138">
        <f>H29+I29</f>
        <v>167.70000000000002</v>
      </c>
      <c r="K29" s="138">
        <v>39.5</v>
      </c>
      <c r="L29" s="138">
        <v>153.4</v>
      </c>
      <c r="M29" s="138">
        <v>360.7</v>
      </c>
      <c r="N29" s="138">
        <v>-62.481451839999806</v>
      </c>
      <c r="O29" s="138">
        <v>250.7</v>
      </c>
      <c r="P29" s="138">
        <v>188.2</v>
      </c>
      <c r="Q29" s="138">
        <v>156.9</v>
      </c>
      <c r="R29" s="138">
        <v>236.4</v>
      </c>
      <c r="S29" s="138">
        <v>581.5</v>
      </c>
    </row>
    <row r="30" spans="2:19" s="42" customFormat="1" x14ac:dyDescent="0.2">
      <c r="B30" s="58" t="s">
        <v>56</v>
      </c>
      <c r="C30" s="140">
        <f>'[1]3_Group Income Statement'!C38</f>
        <v>3.9731495320696565E-2</v>
      </c>
      <c r="D30" s="140">
        <f>'[1]3_Group Income Statement'!D38</f>
        <v>4.1843391594665331E-2</v>
      </c>
      <c r="E30" s="140">
        <f>'[1]3_Group Income Statement'!E38</f>
        <v>7.0142928596593851E-2</v>
      </c>
      <c r="F30" s="140">
        <f>'[1]3_Group Income Statement'!F38</f>
        <v>5.4883156612372419E-2</v>
      </c>
      <c r="G30" s="140">
        <f>'[1]3_Group Income Statement'!G38</f>
        <v>3.7999999999999999E-2</v>
      </c>
      <c r="H30" s="140">
        <f>'[1]3_Group Income Statement'!H38</f>
        <v>1.7699748759912853E-2</v>
      </c>
      <c r="I30" s="140">
        <v>0.09</v>
      </c>
      <c r="J30" s="140">
        <f>J29/J24</f>
        <v>5.6360275583935478E-2</v>
      </c>
      <c r="K30" s="141">
        <v>2.5999999999999999E-2</v>
      </c>
      <c r="L30" s="140">
        <v>7.6999999999999999E-2</v>
      </c>
      <c r="M30" s="140">
        <v>5.6000000000000001E-2</v>
      </c>
      <c r="N30" s="140">
        <v>-4.0993395931735038E-2</v>
      </c>
      <c r="O30" s="140">
        <v>0.12316948134010768</v>
      </c>
      <c r="P30" s="140">
        <v>5.2862612648441679E-2</v>
      </c>
      <c r="Q30" s="141">
        <v>8.5000000000000006E-2</v>
      </c>
      <c r="R30" s="141">
        <f t="shared" ref="R30:S30" si="5">R29/R24</f>
        <v>9.1866474954338778E-2</v>
      </c>
      <c r="S30" s="141">
        <f t="shared" si="5"/>
        <v>7.2851415685291909E-2</v>
      </c>
    </row>
    <row r="31" spans="2:19" s="45" customFormat="1" x14ac:dyDescent="0.2">
      <c r="B31" s="46" t="s">
        <v>135</v>
      </c>
      <c r="C31" s="138">
        <f>'[1]3_Group Income Statement'!C45</f>
        <v>107.78716746455656</v>
      </c>
      <c r="D31" s="138">
        <f>'[1]3_Group Income Statement'!D45</f>
        <v>141.69505870000165</v>
      </c>
      <c r="E31" s="138">
        <f>'[1]3_Group Income Statement'!E45</f>
        <v>264.52038314000185</v>
      </c>
      <c r="F31" s="138">
        <f>'[1]3_Group Income Statement'!F45</f>
        <v>273.84162503999784</v>
      </c>
      <c r="G31" s="138">
        <f>'[1]3_Group Income Statement'!G45</f>
        <v>259.87267826998772</v>
      </c>
      <c r="H31" s="138">
        <f>'[1]3_Group Income Statement'!H45</f>
        <v>49.2</v>
      </c>
      <c r="I31" s="138">
        <v>153.1</v>
      </c>
      <c r="J31" s="138">
        <f>H31+I31</f>
        <v>202.3</v>
      </c>
      <c r="K31" s="138">
        <v>52.7</v>
      </c>
      <c r="L31" s="138">
        <v>164.7</v>
      </c>
      <c r="M31" s="138">
        <v>419.7</v>
      </c>
      <c r="N31" s="138">
        <v>-48.027869179999868</v>
      </c>
      <c r="O31" s="138">
        <v>264.12745383999845</v>
      </c>
      <c r="P31" s="138">
        <v>216.09958465999881</v>
      </c>
      <c r="Q31" s="138">
        <v>170.1</v>
      </c>
      <c r="R31" s="138">
        <v>249.1</v>
      </c>
      <c r="S31" s="138">
        <v>635.29999999999995</v>
      </c>
    </row>
    <row r="32" spans="2:19" s="42" customFormat="1" x14ac:dyDescent="0.2">
      <c r="B32" s="58" t="s">
        <v>57</v>
      </c>
      <c r="C32" s="140">
        <f>'[1]3_Group Income Statement'!C46</f>
        <v>4.8683540340382303E-2</v>
      </c>
      <c r="D32" s="140">
        <f>'[1]3_Group Income Statement'!D46</f>
        <v>4.7899543651034653E-2</v>
      </c>
      <c r="E32" s="140">
        <f>'[1]3_Group Income Statement'!E46</f>
        <v>7.2690685399659477E-2</v>
      </c>
      <c r="F32" s="140">
        <f>'[1]3_Group Income Statement'!F46</f>
        <v>6.1002566870330281E-2</v>
      </c>
      <c r="G32" s="140">
        <f>'[1]3_Group Income Statement'!G46</f>
        <v>4.8232746046962226E-2</v>
      </c>
      <c r="H32" s="140">
        <f>'[1]3_Group Income Statement'!H46</f>
        <v>3.5999999999999997E-2</v>
      </c>
      <c r="I32" s="140">
        <v>9.6000000000000002E-2</v>
      </c>
      <c r="J32" s="140">
        <f>J31/J24</f>
        <v>6.7988573349016979E-2</v>
      </c>
      <c r="K32" s="140">
        <v>3.5000000000000003E-2</v>
      </c>
      <c r="L32" s="140">
        <v>8.3000000000000004E-2</v>
      </c>
      <c r="M32" s="140">
        <v>6.5000000000000002E-2</v>
      </c>
      <c r="N32" s="140">
        <v>-3.1510558719009998E-2</v>
      </c>
      <c r="O32" s="140">
        <v>0.12981115212785244</v>
      </c>
      <c r="P32" s="140">
        <v>6.0721084201937496E-2</v>
      </c>
      <c r="Q32" s="140">
        <v>9.1999999999999998E-2</v>
      </c>
      <c r="R32" s="140">
        <v>9.7000000000000003E-2</v>
      </c>
      <c r="S32" s="140">
        <v>0.08</v>
      </c>
    </row>
    <row r="33" spans="2:19" s="42" customFormat="1" ht="6.95" customHeight="1" x14ac:dyDescent="0.2">
      <c r="B33" s="4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</row>
    <row r="34" spans="2:19" s="35" customFormat="1" x14ac:dyDescent="0.2">
      <c r="B34" s="79" t="s">
        <v>137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</row>
    <row r="35" spans="2:19" s="45" customFormat="1" x14ac:dyDescent="0.2">
      <c r="B35" s="46" t="s">
        <v>138</v>
      </c>
      <c r="C35" s="138">
        <f>'[1]6_Group Balance Sheet'!C47</f>
        <v>-3.5833079699999644</v>
      </c>
      <c r="D35" s="138">
        <f>'[1]6_Group Balance Sheet'!D47</f>
        <v>-2.5687713300000041</v>
      </c>
      <c r="E35" s="138">
        <f>'[1]6_Group Balance Sheet'!E47</f>
        <v>-127.56570708999993</v>
      </c>
      <c r="F35" s="138">
        <f>'[1]6_Group Balance Sheet'!F47</f>
        <v>-62.398408389999986</v>
      </c>
      <c r="G35" s="138">
        <f>'[1]6_Group Balance Sheet'!G47</f>
        <v>-84.300000000000182</v>
      </c>
      <c r="H35" s="138">
        <f>'[1]6_Group Balance Sheet'!H47</f>
        <v>-12.4</v>
      </c>
      <c r="I35" s="138">
        <f>'[1]6_Group Balance Sheet'!I47</f>
        <v>-78.592748389999088</v>
      </c>
      <c r="J35" s="138">
        <f>'[1]6_Group Balance Sheet'!I47</f>
        <v>-78.592748389999088</v>
      </c>
      <c r="K35" s="138">
        <f>'[1]6_Group Balance Sheet'!K47</f>
        <v>-69.7</v>
      </c>
      <c r="L35" s="138">
        <f>'[1]6_Group Balance Sheet'!L47</f>
        <v>-147.69999999999999</v>
      </c>
      <c r="M35" s="138">
        <f>'[1]6_Group Balance Sheet'!L47</f>
        <v>-147.69999999999999</v>
      </c>
      <c r="N35" s="138">
        <v>41.278934070000105</v>
      </c>
      <c r="O35" s="138">
        <v>-31.24822893999999</v>
      </c>
      <c r="P35" s="138">
        <v>-31.24822893999999</v>
      </c>
      <c r="Q35" s="138">
        <v>-222.6</v>
      </c>
      <c r="R35" s="138">
        <v>-87.4</v>
      </c>
      <c r="S35" s="138">
        <v>-87.4</v>
      </c>
    </row>
    <row r="36" spans="2:19" s="45" customFormat="1" x14ac:dyDescent="0.2">
      <c r="B36" s="59" t="s">
        <v>58</v>
      </c>
      <c r="C36" s="125">
        <f>'[1]7_Group Cash Flow Statement'!C25</f>
        <v>174.89505525781479</v>
      </c>
      <c r="D36" s="125">
        <f>'[1]7_Group Cash Flow Statement'!D25</f>
        <v>119.40231677016797</v>
      </c>
      <c r="E36" s="125">
        <f>'[1]7_Group Cash Flow Statement'!E25</f>
        <v>275.82724374999685</v>
      </c>
      <c r="F36" s="125">
        <f>'[1]7_Group Cash Flow Statement'!F25</f>
        <v>193.73956052134659</v>
      </c>
      <c r="G36" s="125">
        <f>'[1]7_Group Cash Flow Statement'!G25</f>
        <v>212.78095263481234</v>
      </c>
      <c r="H36" s="125">
        <f>'[1]7_Group Cash Flow Statement'!H25</f>
        <v>-58.6</v>
      </c>
      <c r="I36" s="125">
        <f>'[1]7_Group Cash Flow Statement'!I25</f>
        <v>143.20110568455382</v>
      </c>
      <c r="J36" s="125">
        <f>H36+I36</f>
        <v>84.601105684553829</v>
      </c>
      <c r="K36" s="125">
        <f>'[1]7_Group Cash Flow Statement'!K25</f>
        <v>-0.7</v>
      </c>
      <c r="L36" s="125">
        <f>'[1]7_Group Cash Flow Statement'!L25</f>
        <v>243.3</v>
      </c>
      <c r="M36" s="125">
        <f>'[1]7_Group Cash Flow Statement'!M25</f>
        <v>327.2</v>
      </c>
      <c r="N36" s="125">
        <v>-260.82224123083813</v>
      </c>
      <c r="O36" s="125">
        <v>385.8</v>
      </c>
      <c r="P36" s="125">
        <v>124.9</v>
      </c>
      <c r="Q36" s="125">
        <v>212.2</v>
      </c>
      <c r="R36" s="125">
        <v>190.1</v>
      </c>
      <c r="S36" s="125">
        <v>527.4</v>
      </c>
    </row>
    <row r="37" spans="2:19" s="45" customFormat="1" ht="14.45" customHeight="1" x14ac:dyDescent="0.2">
      <c r="B37" s="46" t="s">
        <v>59</v>
      </c>
      <c r="C37" s="138">
        <f>'[1]7_Group Cash Flow Statement'!C32</f>
        <v>-51.893578749579824</v>
      </c>
      <c r="D37" s="138">
        <f>'[1]7_Group Cash Flow Statement'!D32</f>
        <v>-196.48088475873942</v>
      </c>
      <c r="E37" s="138">
        <f>'[1]7_Group Cash Flow Statement'!E32</f>
        <v>-277.08580873</v>
      </c>
      <c r="F37" s="138">
        <f>'[1]7_Group Cash Flow Statement'!F32</f>
        <v>-88.337263180000008</v>
      </c>
      <c r="G37" s="138">
        <f>'[1]7_Group Cash Flow Statement'!G32</f>
        <v>-206.99999999999997</v>
      </c>
      <c r="H37" s="138">
        <f>'[1]7_Group Cash Flow Statement'!H32</f>
        <v>-24.4</v>
      </c>
      <c r="I37" s="138">
        <f>'[1]7_Group Cash Flow Statement'!I32</f>
        <v>-56.75193135</v>
      </c>
      <c r="J37" s="138">
        <v>-81.099999999999994</v>
      </c>
      <c r="K37" s="138">
        <f>'[1]7_Group Cash Flow Statement'!K32</f>
        <v>-88</v>
      </c>
      <c r="L37" s="138">
        <f>'[1]7_Group Cash Flow Statement'!L32</f>
        <v>-121.1</v>
      </c>
      <c r="M37" s="138">
        <f>'[1]7_Group Cash Flow Statement'!M32</f>
        <v>-290.3</v>
      </c>
      <c r="N37" s="138">
        <v>-41.761267999999902</v>
      </c>
      <c r="O37" s="138">
        <v>-43.291882369999996</v>
      </c>
      <c r="P37" s="138">
        <v>-85.053150369999898</v>
      </c>
      <c r="Q37" s="138">
        <v>0.8</v>
      </c>
      <c r="R37" s="138">
        <v>-133.6</v>
      </c>
      <c r="S37" s="138">
        <v>-217.8</v>
      </c>
    </row>
    <row r="38" spans="2:19" s="45" customFormat="1" x14ac:dyDescent="0.2">
      <c r="B38" s="59" t="s">
        <v>139</v>
      </c>
      <c r="C38" s="125">
        <f>'[1]7_Group Cash Flow Statement'!C34</f>
        <v>123.83421271823497</v>
      </c>
      <c r="D38" s="125">
        <f>'[1]7_Group Cash Flow Statement'!D34</f>
        <v>42.630081181428565</v>
      </c>
      <c r="E38" s="125">
        <f>'[1]7_Group Cash Flow Statement'!E34</f>
        <v>63.705448279996858</v>
      </c>
      <c r="F38" s="125">
        <f>'[1]7_Group Cash Flow Statement'!F34</f>
        <v>-85.042976208653386</v>
      </c>
      <c r="G38" s="125">
        <v>-78.400000000000006</v>
      </c>
      <c r="H38" s="125">
        <v>-78.400000000000006</v>
      </c>
      <c r="I38" s="125">
        <v>86.4</v>
      </c>
      <c r="J38" s="125">
        <v>8.1</v>
      </c>
      <c r="K38" s="125">
        <v>-88.7</v>
      </c>
      <c r="L38" s="125">
        <v>122.2</v>
      </c>
      <c r="M38" s="125">
        <v>41.6</v>
      </c>
      <c r="N38" s="125">
        <v>-302.58350923083805</v>
      </c>
      <c r="O38" s="125">
        <v>342.5</v>
      </c>
      <c r="P38" s="125">
        <v>39.9</v>
      </c>
      <c r="Q38" s="125">
        <v>213.1</v>
      </c>
      <c r="R38" s="125">
        <v>31.5</v>
      </c>
      <c r="S38" s="125">
        <v>284.5</v>
      </c>
    </row>
    <row r="39" spans="2:19" s="45" customFormat="1" x14ac:dyDescent="0.2">
      <c r="B39" s="46" t="s">
        <v>140</v>
      </c>
      <c r="C39" s="142">
        <f>'[1]7_Group Cash Flow Statement'!C28</f>
        <v>-51.060842539579831</v>
      </c>
      <c r="D39" s="142">
        <f>'[1]7_Group Cash Flow Statement'!D28</f>
        <v>-59.959266868739405</v>
      </c>
      <c r="E39" s="142">
        <f>'[1]7_Group Cash Flow Statement'!E28</f>
        <v>-181.73679855</v>
      </c>
      <c r="F39" s="142">
        <f>'[1]7_Group Cash Flow Statement'!F28</f>
        <v>-243.85408576999998</v>
      </c>
      <c r="G39" s="142">
        <f>'[1]7_Group Cash Flow Statement'!G28</f>
        <v>-278.39999999999998</v>
      </c>
      <c r="H39" s="142">
        <f>'[1]7_Group Cash Flow Statement'!H28</f>
        <v>-42.3</v>
      </c>
      <c r="I39" s="142">
        <f>'[1]7_Group Cash Flow Statement'!I28</f>
        <v>-55.1</v>
      </c>
      <c r="J39" s="142">
        <f t="shared" ref="J39:J40" si="6">H39+I39</f>
        <v>-97.4</v>
      </c>
      <c r="K39" s="142">
        <f>'[1]7_Group Cash Flow Statement'!K28</f>
        <v>-88</v>
      </c>
      <c r="L39" s="142">
        <f>'[1]7_Group Cash Flow Statement'!L28</f>
        <v>-121.1</v>
      </c>
      <c r="M39" s="142">
        <f>'[1]7_Group Cash Flow Statement'!M28</f>
        <v>-306.5</v>
      </c>
      <c r="N39" s="143">
        <v>-47.8</v>
      </c>
      <c r="O39" s="143">
        <v>-43.3</v>
      </c>
      <c r="P39" s="143">
        <v>-91.1</v>
      </c>
      <c r="Q39" s="143">
        <v>-31.9</v>
      </c>
      <c r="R39" s="143">
        <v>-127.1</v>
      </c>
      <c r="S39" s="143">
        <v>-250</v>
      </c>
    </row>
    <row r="40" spans="2:19" s="45" customFormat="1" x14ac:dyDescent="0.2">
      <c r="B40" s="59" t="s">
        <v>141</v>
      </c>
      <c r="C40" s="125">
        <f>'[1]6_Group Balance Sheet'!C25</f>
        <v>1050.97106495</v>
      </c>
      <c r="D40" s="125">
        <f>'[1]6_Group Balance Sheet'!D25</f>
        <v>976.24755665999999</v>
      </c>
      <c r="E40" s="125">
        <f>'[1]6_Group Balance Sheet'!E25</f>
        <v>972.62609497999995</v>
      </c>
      <c r="F40" s="125">
        <f>'[1]6_Group Balance Sheet'!F25</f>
        <v>1065.5207152200001</v>
      </c>
      <c r="G40" s="125">
        <v>994.98900000000003</v>
      </c>
      <c r="H40" s="125">
        <f>'[1]6_Group Balance Sheet'!H25</f>
        <v>869.8</v>
      </c>
      <c r="I40" s="125">
        <f>'[1]6_Group Balance Sheet'!I25</f>
        <v>954.37654425000005</v>
      </c>
      <c r="J40" s="125">
        <f t="shared" si="6"/>
        <v>1824.17654425</v>
      </c>
      <c r="K40" s="125">
        <f>'[1]6_Group Balance Sheet'!K25</f>
        <v>867</v>
      </c>
      <c r="L40" s="125">
        <f>'[1]6_Group Balance Sheet'!L25</f>
        <v>976.5</v>
      </c>
      <c r="M40" s="125">
        <f>L40</f>
        <v>976.5</v>
      </c>
      <c r="N40" s="125">
        <v>1034.04453218</v>
      </c>
      <c r="O40" s="144">
        <v>1377.5</v>
      </c>
      <c r="P40" s="144">
        <v>1377.5</v>
      </c>
      <c r="Q40" s="125">
        <v>2596.1</v>
      </c>
      <c r="R40" s="125">
        <v>2644</v>
      </c>
      <c r="S40" s="125">
        <v>2644</v>
      </c>
    </row>
    <row r="41" spans="2:19" s="35" customFormat="1" ht="7.5" customHeight="1" x14ac:dyDescent="0.2">
      <c r="B41" s="37" t="s">
        <v>6</v>
      </c>
      <c r="C41" s="145"/>
      <c r="D41" s="145"/>
      <c r="E41" s="145"/>
      <c r="F41" s="145"/>
      <c r="G41" s="145"/>
      <c r="H41" s="145"/>
      <c r="I41" s="145"/>
      <c r="J41" s="146"/>
      <c r="K41" s="146"/>
      <c r="L41" s="146"/>
      <c r="M41" s="145"/>
      <c r="N41" s="146"/>
      <c r="O41" s="146"/>
      <c r="P41" s="146"/>
      <c r="Q41" s="146"/>
      <c r="R41" s="146"/>
      <c r="S41" s="146"/>
    </row>
    <row r="42" spans="2:19" x14ac:dyDescent="0.2">
      <c r="B42" s="79" t="s">
        <v>6</v>
      </c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</row>
    <row r="43" spans="2:19" x14ac:dyDescent="0.2">
      <c r="B43" s="19" t="s">
        <v>142</v>
      </c>
      <c r="C43" s="147">
        <v>7588</v>
      </c>
      <c r="D43" s="147">
        <v>9987</v>
      </c>
      <c r="E43" s="147">
        <v>11998</v>
      </c>
      <c r="F43" s="148">
        <v>15091</v>
      </c>
      <c r="G43" s="148">
        <v>15619</v>
      </c>
      <c r="H43" s="148">
        <v>15528</v>
      </c>
      <c r="I43" s="148">
        <v>13965</v>
      </c>
      <c r="J43" s="148">
        <f>I43</f>
        <v>13965</v>
      </c>
      <c r="K43" s="148">
        <v>13693</v>
      </c>
      <c r="L43" s="148">
        <v>13763</v>
      </c>
      <c r="M43" s="148">
        <v>13763</v>
      </c>
      <c r="N43" s="148">
        <v>13825</v>
      </c>
      <c r="O43" s="149">
        <v>13744</v>
      </c>
      <c r="P43" s="149">
        <v>13744</v>
      </c>
      <c r="Q43" s="148">
        <v>13709</v>
      </c>
      <c r="R43" s="148">
        <v>14194</v>
      </c>
      <c r="S43" s="148">
        <v>14194</v>
      </c>
    </row>
    <row r="44" spans="2:19" x14ac:dyDescent="0.2">
      <c r="B44" s="85" t="s">
        <v>143</v>
      </c>
      <c r="C44" s="150">
        <v>0.21</v>
      </c>
      <c r="D44" s="150">
        <v>0.49</v>
      </c>
      <c r="E44" s="150">
        <v>0.49</v>
      </c>
      <c r="F44" s="151">
        <v>0.42</v>
      </c>
      <c r="G44" s="125">
        <v>0.21</v>
      </c>
      <c r="H44" s="125">
        <v>-7.0000000000000007E-2</v>
      </c>
      <c r="I44" s="125">
        <v>0.15</v>
      </c>
      <c r="J44" s="125">
        <f>H44+I44</f>
        <v>7.9999999999999988E-2</v>
      </c>
      <c r="K44" s="125">
        <v>-0.05</v>
      </c>
      <c r="L44" s="125" t="s">
        <v>161</v>
      </c>
      <c r="M44" s="125" t="s">
        <v>161</v>
      </c>
      <c r="N44" s="125">
        <v>-0.35</v>
      </c>
      <c r="O44" s="125">
        <v>0.5</v>
      </c>
      <c r="P44" s="125">
        <v>0.1</v>
      </c>
      <c r="Q44" s="125">
        <v>0.23</v>
      </c>
      <c r="R44" s="125">
        <v>0.9</v>
      </c>
      <c r="S44" s="125">
        <v>0.9</v>
      </c>
    </row>
    <row r="45" spans="2:19" ht="6.95" customHeight="1" x14ac:dyDescent="0.2">
      <c r="G45" s="39"/>
      <c r="H45" s="39"/>
      <c r="M45" s="39"/>
    </row>
    <row r="46" spans="2:19" s="115" customFormat="1" ht="11.25" x14ac:dyDescent="0.2">
      <c r="B46" s="114"/>
    </row>
  </sheetData>
  <phoneticPr fontId="17" type="noConversion"/>
  <pageMargins left="0.7" right="0.7" top="0.75" bottom="0.75" header="0.3" footer="0.3"/>
  <pageSetup paperSize="9" scale="6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55951-8AE3-4D83-9225-EFC8349DA7E2}">
  <sheetPr>
    <pageSetUpPr fitToPage="1"/>
  </sheetPr>
  <dimension ref="A1:R26"/>
  <sheetViews>
    <sheetView view="pageBreakPreview" zoomScale="80" zoomScaleNormal="100" zoomScaleSheetLayoutView="80" zoomScalePageLayoutView="55" workbookViewId="0">
      <selection activeCell="Q30" sqref="Q30"/>
    </sheetView>
  </sheetViews>
  <sheetFormatPr defaultColWidth="8.7109375" defaultRowHeight="12.75" outlineLevelCol="1" x14ac:dyDescent="0.2"/>
  <cols>
    <col min="1" max="1" width="40.5703125" style="19" customWidth="1"/>
    <col min="2" max="6" width="12.7109375" style="19" customWidth="1"/>
    <col min="7" max="8" width="12.7109375" style="19" hidden="1" customWidth="1" outlineLevel="1"/>
    <col min="9" max="11" width="7.28515625" style="19" hidden="1" customWidth="1" outlineLevel="1"/>
    <col min="12" max="12" width="12.7109375" style="19" customWidth="1" collapsed="1"/>
    <col min="13" max="18" width="12.7109375" style="19" customWidth="1"/>
    <col min="19" max="19" width="0.5703125" style="19" customWidth="1"/>
    <col min="20" max="16384" width="8.7109375" style="19"/>
  </cols>
  <sheetData>
    <row r="1" spans="1:18" ht="14.25" customHeight="1" x14ac:dyDescent="0.2"/>
    <row r="2" spans="1:18" ht="14.25" customHeight="1" x14ac:dyDescent="0.2"/>
    <row r="3" spans="1:18" ht="14.25" customHeight="1" x14ac:dyDescent="0.2"/>
    <row r="4" spans="1:18" ht="14.25" customHeight="1" x14ac:dyDescent="0.2"/>
    <row r="5" spans="1:18" ht="14.25" customHeight="1" x14ac:dyDescent="0.2"/>
    <row r="6" spans="1:18" ht="14.25" customHeight="1" x14ac:dyDescent="0.2"/>
    <row r="7" spans="1:18" ht="14.25" customHeight="1" x14ac:dyDescent="0.2"/>
    <row r="8" spans="1:18" ht="14.25" customHeight="1" x14ac:dyDescent="0.2"/>
    <row r="9" spans="1:18" ht="14.25" customHeight="1" x14ac:dyDescent="0.2"/>
    <row r="10" spans="1:18" x14ac:dyDescent="0.2">
      <c r="A10" s="50" t="s">
        <v>84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</row>
    <row r="11" spans="1:18" x14ac:dyDescent="0.2">
      <c r="A11" s="20"/>
      <c r="B11" s="21"/>
      <c r="C11" s="21"/>
      <c r="D11" s="21"/>
      <c r="E11" s="22"/>
      <c r="F11" s="53"/>
      <c r="G11" s="53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spans="1:18" ht="39" thickBot="1" x14ac:dyDescent="0.25">
      <c r="A12" s="20"/>
      <c r="B12" s="56" t="s">
        <v>73</v>
      </c>
      <c r="C12" s="56" t="s">
        <v>74</v>
      </c>
      <c r="D12" s="56" t="s">
        <v>75</v>
      </c>
      <c r="E12" s="56" t="s">
        <v>76</v>
      </c>
      <c r="F12" s="56" t="s">
        <v>77</v>
      </c>
      <c r="G12" s="57" t="s">
        <v>78</v>
      </c>
      <c r="H12" s="57" t="s">
        <v>153</v>
      </c>
      <c r="I12" s="57" t="s">
        <v>154</v>
      </c>
      <c r="J12" s="57" t="s">
        <v>157</v>
      </c>
      <c r="K12" s="57" t="s">
        <v>159</v>
      </c>
      <c r="L12" s="56" t="s">
        <v>160</v>
      </c>
      <c r="M12" s="57" t="s">
        <v>165</v>
      </c>
      <c r="N12" s="57" t="s">
        <v>168</v>
      </c>
      <c r="O12" s="57" t="s">
        <v>169</v>
      </c>
      <c r="P12" s="57" t="s">
        <v>173</v>
      </c>
      <c r="Q12" s="57" t="s">
        <v>179</v>
      </c>
      <c r="R12" s="56" t="s">
        <v>180</v>
      </c>
    </row>
    <row r="13" spans="1:18" s="35" customFormat="1" ht="13.5" thickTop="1" x14ac:dyDescent="0.2">
      <c r="A13" s="37" t="s">
        <v>53</v>
      </c>
      <c r="B13" s="38"/>
      <c r="C13" s="38"/>
      <c r="D13" s="38"/>
      <c r="E13" s="38"/>
      <c r="F13" s="38"/>
      <c r="G13" s="38"/>
      <c r="K13" s="38"/>
      <c r="L13" s="38"/>
      <c r="M13" s="38"/>
      <c r="N13" s="38"/>
      <c r="P13" s="38"/>
      <c r="Q13" s="38"/>
      <c r="R13" s="38"/>
    </row>
    <row r="14" spans="1:18" s="40" customFormat="1" ht="14.25" x14ac:dyDescent="0.2">
      <c r="A14" s="41" t="s">
        <v>176</v>
      </c>
      <c r="B14" s="127">
        <v>1363.8487520000001</v>
      </c>
      <c r="C14" s="127">
        <v>1656.425655</v>
      </c>
      <c r="D14" s="127">
        <v>1991.599295</v>
      </c>
      <c r="E14" s="127">
        <v>2563.5388430000003</v>
      </c>
      <c r="F14" s="127">
        <v>3137.2439880000002</v>
      </c>
      <c r="G14" s="127">
        <v>923.91037100000005</v>
      </c>
      <c r="H14" s="152">
        <v>986.37730099999999</v>
      </c>
      <c r="I14" s="152">
        <f>H14+G14</f>
        <v>1910.2876719999999</v>
      </c>
      <c r="J14" s="152">
        <v>1000.3</v>
      </c>
      <c r="K14" s="127">
        <v>1267.5</v>
      </c>
      <c r="L14" s="127">
        <v>4178.1000000000004</v>
      </c>
      <c r="M14" s="127">
        <v>1137.4942980000001</v>
      </c>
      <c r="N14" s="127">
        <v>1296.174344</v>
      </c>
      <c r="O14" s="152">
        <v>2433.6686420000001</v>
      </c>
      <c r="P14" s="119">
        <v>1268.5</v>
      </c>
      <c r="Q14" s="119">
        <v>1691.5</v>
      </c>
      <c r="R14" s="119">
        <v>5393.6</v>
      </c>
    </row>
    <row r="15" spans="1:18" s="42" customFormat="1" ht="14.25" x14ac:dyDescent="0.2">
      <c r="A15" s="58" t="s">
        <v>175</v>
      </c>
      <c r="B15" s="121">
        <v>0.4228527547648383</v>
      </c>
      <c r="C15" s="121">
        <v>0.57106401433996146</v>
      </c>
      <c r="D15" s="121">
        <v>0.65594208397226805</v>
      </c>
      <c r="E15" s="121">
        <v>0.70676173030500211</v>
      </c>
      <c r="F15" s="121">
        <v>0.79336262162597226</v>
      </c>
      <c r="G15" s="121">
        <v>0.82356166126421804</v>
      </c>
      <c r="H15" s="121">
        <v>0.83542677955440903</v>
      </c>
      <c r="I15" s="121">
        <v>0.82968917531459574</v>
      </c>
      <c r="J15" s="121">
        <v>0.84799999999999998</v>
      </c>
      <c r="K15" s="121">
        <v>0.83899999999999997</v>
      </c>
      <c r="L15" s="121">
        <v>0.83699999999999997</v>
      </c>
      <c r="M15" s="121">
        <v>0.84637414156075208</v>
      </c>
      <c r="N15" s="121">
        <v>0.85892496264375995</v>
      </c>
      <c r="O15" s="121">
        <v>0.85299999999999998</v>
      </c>
      <c r="P15" s="121">
        <v>0.872</v>
      </c>
      <c r="Q15" s="121">
        <v>0.871</v>
      </c>
      <c r="R15" s="121">
        <v>0.86299999999999999</v>
      </c>
    </row>
    <row r="16" spans="1:18" s="45" customFormat="1" x14ac:dyDescent="0.2">
      <c r="A16" s="46" t="s">
        <v>49</v>
      </c>
      <c r="B16" s="127">
        <v>14.651104999999999</v>
      </c>
      <c r="C16" s="127">
        <v>17.930484</v>
      </c>
      <c r="D16" s="127">
        <v>19.889247000000001</v>
      </c>
      <c r="E16" s="127">
        <v>23.105425</v>
      </c>
      <c r="F16" s="127">
        <v>26.42747</v>
      </c>
      <c r="G16" s="127">
        <v>27.2</v>
      </c>
      <c r="H16" s="146">
        <v>28.3</v>
      </c>
      <c r="I16" s="146">
        <v>28.323871</v>
      </c>
      <c r="J16" s="146">
        <v>29.5</v>
      </c>
      <c r="K16" s="127">
        <v>31</v>
      </c>
      <c r="L16" s="127">
        <v>31</v>
      </c>
      <c r="M16" s="127">
        <v>31.900475</v>
      </c>
      <c r="N16" s="127">
        <v>34.098815000000002</v>
      </c>
      <c r="O16" s="146">
        <v>34.098815000000002</v>
      </c>
      <c r="P16" s="123">
        <v>35.6</v>
      </c>
      <c r="Q16" s="123">
        <v>38.700000000000003</v>
      </c>
      <c r="R16" s="123">
        <v>38.700000000000003</v>
      </c>
    </row>
    <row r="17" spans="1:18" s="45" customFormat="1" x14ac:dyDescent="0.2">
      <c r="A17" s="59" t="s">
        <v>50</v>
      </c>
      <c r="B17" s="131">
        <v>41.384893000000005</v>
      </c>
      <c r="C17" s="131">
        <v>55.264151999999996</v>
      </c>
      <c r="D17" s="131">
        <v>69.186791999999997</v>
      </c>
      <c r="E17" s="131">
        <v>90.458476999999988</v>
      </c>
      <c r="F17" s="131">
        <v>116.16846367851971</v>
      </c>
      <c r="G17" s="131">
        <v>31.4</v>
      </c>
      <c r="H17" s="131">
        <v>36.1</v>
      </c>
      <c r="I17" s="131">
        <v>67.561661776900593</v>
      </c>
      <c r="J17" s="131">
        <v>34.700000000000003</v>
      </c>
      <c r="K17" s="131">
        <v>42.64</v>
      </c>
      <c r="L17" s="131">
        <v>144.9</v>
      </c>
      <c r="M17" s="131">
        <v>37.034784000000002</v>
      </c>
      <c r="N17" s="131">
        <v>46.45234</v>
      </c>
      <c r="O17" s="131">
        <v>83.487123999999994</v>
      </c>
      <c r="P17" s="125">
        <v>44</v>
      </c>
      <c r="Q17" s="125">
        <v>58</v>
      </c>
      <c r="R17" s="125">
        <v>185.5</v>
      </c>
    </row>
    <row r="18" spans="1:18" s="45" customFormat="1" x14ac:dyDescent="0.2">
      <c r="A18" s="46" t="s">
        <v>79</v>
      </c>
      <c r="B18" s="127" t="s">
        <v>88</v>
      </c>
      <c r="C18" s="127" t="s">
        <v>87</v>
      </c>
      <c r="D18" s="127" t="s">
        <v>86</v>
      </c>
      <c r="E18" s="153" t="s">
        <v>85</v>
      </c>
      <c r="F18" s="154" t="s">
        <v>83</v>
      </c>
      <c r="G18" s="154" t="s">
        <v>82</v>
      </c>
      <c r="H18" s="126" t="s">
        <v>156</v>
      </c>
      <c r="I18" s="123" t="s">
        <v>156</v>
      </c>
      <c r="J18" s="123" t="s">
        <v>158</v>
      </c>
      <c r="K18" s="154" t="s">
        <v>162</v>
      </c>
      <c r="L18" s="154" t="s">
        <v>162</v>
      </c>
      <c r="M18" s="154" t="s">
        <v>166</v>
      </c>
      <c r="N18" s="154" t="s">
        <v>166</v>
      </c>
      <c r="O18" s="123" t="s">
        <v>166</v>
      </c>
      <c r="P18" s="127" t="s">
        <v>172</v>
      </c>
      <c r="Q18" s="127" t="s">
        <v>181</v>
      </c>
      <c r="R18" s="127" t="s">
        <v>181</v>
      </c>
    </row>
    <row r="19" spans="1:18" s="45" customFormat="1" x14ac:dyDescent="0.2">
      <c r="A19" s="59" t="s">
        <v>80</v>
      </c>
      <c r="B19" s="131" t="s">
        <v>2</v>
      </c>
      <c r="C19" s="131" t="s">
        <v>2</v>
      </c>
      <c r="D19" s="131" t="s">
        <v>2</v>
      </c>
      <c r="E19" s="130">
        <v>60.6</v>
      </c>
      <c r="F19" s="130">
        <v>57.2</v>
      </c>
      <c r="G19" s="130">
        <v>57.004122520268304</v>
      </c>
      <c r="H19" s="130">
        <v>56.7</v>
      </c>
      <c r="I19" s="130">
        <f>H19</f>
        <v>56.7</v>
      </c>
      <c r="J19" s="130">
        <v>56.5</v>
      </c>
      <c r="K19" s="130">
        <v>56.6</v>
      </c>
      <c r="L19" s="130">
        <v>56.6</v>
      </c>
      <c r="M19" s="155">
        <v>56.1</v>
      </c>
      <c r="N19" s="155">
        <v>56.9</v>
      </c>
      <c r="O19" s="155">
        <v>56.9</v>
      </c>
      <c r="P19" s="130">
        <v>57.2</v>
      </c>
      <c r="Q19" s="130">
        <v>57.68</v>
      </c>
      <c r="R19" s="130">
        <v>57.7</v>
      </c>
    </row>
    <row r="20" spans="1:18" s="42" customFormat="1" x14ac:dyDescent="0.2">
      <c r="A20" s="46" t="s">
        <v>81</v>
      </c>
      <c r="B20" s="127" t="s">
        <v>2</v>
      </c>
      <c r="C20" s="127" t="s">
        <v>2</v>
      </c>
      <c r="D20" s="127" t="s">
        <v>2</v>
      </c>
      <c r="E20" s="156">
        <v>60.6</v>
      </c>
      <c r="F20" s="156">
        <v>57.2</v>
      </c>
      <c r="G20" s="156">
        <v>55.6</v>
      </c>
      <c r="H20" s="157">
        <v>56</v>
      </c>
      <c r="I20" s="157">
        <v>55.849576730694508</v>
      </c>
      <c r="J20" s="157">
        <v>54.5</v>
      </c>
      <c r="K20" s="156">
        <v>59.6</v>
      </c>
      <c r="L20" s="156">
        <v>56.6</v>
      </c>
      <c r="M20" s="156">
        <v>54.7</v>
      </c>
      <c r="N20" s="156">
        <v>58.3</v>
      </c>
      <c r="O20" s="156">
        <v>56.6</v>
      </c>
      <c r="P20" s="156">
        <v>56</v>
      </c>
      <c r="Q20" s="156">
        <v>60.5</v>
      </c>
      <c r="R20" s="156">
        <v>57.7</v>
      </c>
    </row>
    <row r="21" spans="1:18" s="42" customFormat="1" ht="6.6" customHeight="1" x14ac:dyDescent="0.2">
      <c r="A21" s="60"/>
      <c r="B21" s="61"/>
      <c r="C21" s="61"/>
      <c r="D21" s="61"/>
      <c r="E21" s="109"/>
      <c r="F21" s="109"/>
      <c r="G21" s="109"/>
      <c r="H21" s="110"/>
      <c r="I21" s="110"/>
      <c r="J21" s="110"/>
      <c r="K21" s="109"/>
      <c r="L21" s="109"/>
      <c r="M21" s="109"/>
      <c r="N21" s="107"/>
      <c r="O21" s="107"/>
      <c r="P21" s="107"/>
      <c r="Q21" s="107"/>
      <c r="R21" s="107"/>
    </row>
    <row r="22" spans="1:18" s="42" customFormat="1" x14ac:dyDescent="0.2">
      <c r="A22" s="114" t="s">
        <v>177</v>
      </c>
      <c r="B22" s="61"/>
      <c r="C22" s="61"/>
      <c r="D22" s="61"/>
      <c r="E22" s="109"/>
      <c r="F22" s="109"/>
      <c r="G22" s="109"/>
      <c r="H22" s="108"/>
      <c r="I22" s="110"/>
      <c r="J22" s="108"/>
      <c r="K22" s="109"/>
      <c r="L22" s="109"/>
      <c r="M22" s="109"/>
      <c r="N22" s="108"/>
      <c r="O22" s="108"/>
    </row>
    <row r="23" spans="1:18" x14ac:dyDescent="0.2">
      <c r="F23" s="39"/>
      <c r="G23" s="39"/>
      <c r="K23" s="39"/>
      <c r="L23" s="39"/>
      <c r="M23" s="39"/>
    </row>
    <row r="24" spans="1:18" x14ac:dyDescent="0.2">
      <c r="F24" s="39"/>
      <c r="G24" s="39"/>
      <c r="K24" s="39"/>
      <c r="L24" s="39"/>
      <c r="M24" s="39"/>
    </row>
    <row r="25" spans="1:18" x14ac:dyDescent="0.2">
      <c r="F25" s="39"/>
      <c r="G25" s="39"/>
      <c r="K25" s="39"/>
      <c r="L25" s="39"/>
      <c r="M25" s="39"/>
    </row>
    <row r="26" spans="1:18" x14ac:dyDescent="0.2">
      <c r="F26" s="39"/>
      <c r="G26" s="39"/>
      <c r="K26" s="39"/>
      <c r="L26" s="39"/>
      <c r="M26" s="39"/>
    </row>
  </sheetData>
  <pageMargins left="0.7" right="0.7" top="0.75" bottom="0.75" header="0.3" footer="0.3"/>
  <pageSetup paperSize="9" scale="6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05877-17F0-4275-89B3-52CBBEF3FDC9}">
  <sheetPr>
    <pageSetUpPr fitToPage="1"/>
  </sheetPr>
  <dimension ref="B1:V50"/>
  <sheetViews>
    <sheetView view="pageBreakPreview" topLeftCell="A31" zoomScale="85" zoomScaleNormal="106" zoomScaleSheetLayoutView="85" zoomScalePageLayoutView="70" workbookViewId="0">
      <selection activeCell="W30" sqref="W30"/>
    </sheetView>
  </sheetViews>
  <sheetFormatPr defaultColWidth="8.7109375" defaultRowHeight="12.75" outlineLevelCol="2" x14ac:dyDescent="0.2"/>
  <cols>
    <col min="1" max="1" width="1" style="19" customWidth="1"/>
    <col min="2" max="2" width="40.7109375" style="19" customWidth="1"/>
    <col min="3" max="7" width="12.7109375" style="19" customWidth="1"/>
    <col min="8" max="12" width="12.7109375" style="19" hidden="1" customWidth="1" outlineLevel="2"/>
    <col min="13" max="13" width="12.7109375" style="19" customWidth="1" collapsed="1"/>
    <col min="14" max="16" width="12.7109375" style="19" customWidth="1"/>
    <col min="17" max="19" width="13" style="19" customWidth="1"/>
    <col min="20" max="20" width="0.5703125" style="19" customWidth="1"/>
    <col min="21" max="21" width="19.5703125" style="19" bestFit="1" customWidth="1"/>
    <col min="22" max="16384" width="8.7109375" style="19"/>
  </cols>
  <sheetData>
    <row r="1" spans="2:19" ht="14.25" customHeight="1" x14ac:dyDescent="0.2"/>
    <row r="2" spans="2:19" ht="14.25" customHeight="1" x14ac:dyDescent="0.2"/>
    <row r="3" spans="2:19" ht="14.25" customHeight="1" x14ac:dyDescent="0.2"/>
    <row r="4" spans="2:19" ht="14.25" customHeight="1" x14ac:dyDescent="0.2"/>
    <row r="5" spans="2:19" ht="14.25" customHeight="1" x14ac:dyDescent="0.2"/>
    <row r="6" spans="2:19" ht="14.25" customHeight="1" x14ac:dyDescent="0.2"/>
    <row r="7" spans="2:19" ht="14.25" customHeight="1" x14ac:dyDescent="0.2"/>
    <row r="8" spans="2:19" ht="14.25" customHeight="1" x14ac:dyDescent="0.2"/>
    <row r="9" spans="2:19" ht="14.25" customHeight="1" x14ac:dyDescent="0.2">
      <c r="H9" s="97"/>
    </row>
    <row r="10" spans="2:19" x14ac:dyDescent="0.2">
      <c r="B10" s="50" t="s">
        <v>89</v>
      </c>
      <c r="C10" s="52"/>
      <c r="D10" s="52"/>
      <c r="E10" s="52"/>
      <c r="F10" s="52"/>
      <c r="G10" s="52"/>
      <c r="H10" s="101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</row>
    <row r="11" spans="2:19" x14ac:dyDescent="0.2">
      <c r="H11" s="102"/>
    </row>
    <row r="12" spans="2:19" ht="26.25" thickBot="1" x14ac:dyDescent="0.25">
      <c r="B12" s="20"/>
      <c r="C12" s="56" t="s">
        <v>73</v>
      </c>
      <c r="D12" s="56" t="s">
        <v>74</v>
      </c>
      <c r="E12" s="56" t="s">
        <v>75</v>
      </c>
      <c r="F12" s="56" t="s">
        <v>76</v>
      </c>
      <c r="G12" s="56" t="s">
        <v>77</v>
      </c>
      <c r="H12" s="57" t="s">
        <v>78</v>
      </c>
      <c r="I12" s="57" t="s">
        <v>153</v>
      </c>
      <c r="J12" s="57" t="s">
        <v>155</v>
      </c>
      <c r="K12" s="57" t="s">
        <v>157</v>
      </c>
      <c r="L12" s="57" t="s">
        <v>159</v>
      </c>
      <c r="M12" s="56" t="s">
        <v>160</v>
      </c>
      <c r="N12" s="57" t="s">
        <v>165</v>
      </c>
      <c r="O12" s="57" t="s">
        <v>168</v>
      </c>
      <c r="P12" s="57" t="s">
        <v>170</v>
      </c>
      <c r="Q12" s="57" t="s">
        <v>173</v>
      </c>
      <c r="R12" s="57" t="s">
        <v>179</v>
      </c>
      <c r="S12" s="56" t="s">
        <v>180</v>
      </c>
    </row>
    <row r="13" spans="2:19" ht="13.5" thickTop="1" x14ac:dyDescent="0.2">
      <c r="B13" s="20"/>
      <c r="C13" s="21"/>
      <c r="D13" s="21"/>
      <c r="E13" s="21"/>
      <c r="F13" s="22"/>
      <c r="G13" s="53"/>
      <c r="H13" s="53"/>
      <c r="M13" s="21"/>
    </row>
    <row r="14" spans="2:19" x14ac:dyDescent="0.2">
      <c r="B14" s="63" t="s">
        <v>0</v>
      </c>
      <c r="C14" s="158">
        <v>2214.0371614499991</v>
      </c>
      <c r="D14" s="158">
        <v>2958.1713707400004</v>
      </c>
      <c r="E14" s="158">
        <v>3638.9859537800012</v>
      </c>
      <c r="F14" s="158">
        <v>4489.0180707000009</v>
      </c>
      <c r="G14" s="158">
        <v>5387.8889254400001</v>
      </c>
      <c r="H14" s="158">
        <v>1378.2</v>
      </c>
      <c r="I14" s="158">
        <v>1597.30506629</v>
      </c>
      <c r="J14" s="158">
        <f>I14+H14</f>
        <v>2975.5050662900003</v>
      </c>
      <c r="K14" s="158">
        <v>1521.1</v>
      </c>
      <c r="L14" s="158">
        <v>1985.9</v>
      </c>
      <c r="M14" s="158">
        <v>6482.5</v>
      </c>
      <c r="N14" s="158">
        <v>1524.1833573399999</v>
      </c>
      <c r="O14" s="158">
        <v>2034.70541252</v>
      </c>
      <c r="P14" s="158">
        <v>3558.8887698600001</v>
      </c>
      <c r="Q14" s="158">
        <v>1849.8</v>
      </c>
      <c r="R14" s="158">
        <v>2573.3000000000002</v>
      </c>
      <c r="S14" s="158">
        <v>7982</v>
      </c>
    </row>
    <row r="15" spans="2:19" x14ac:dyDescent="0.2">
      <c r="B15" s="4" t="s">
        <v>10</v>
      </c>
      <c r="C15" s="159">
        <v>0.2565335021452646</v>
      </c>
      <c r="D15" s="159">
        <v>0.33609833757381868</v>
      </c>
      <c r="E15" s="159">
        <v>0.23014710701824281</v>
      </c>
      <c r="F15" s="159">
        <v>0.23359038141849053</v>
      </c>
      <c r="G15" s="159">
        <v>0.20023774477696255</v>
      </c>
      <c r="H15" s="159">
        <v>0.152</v>
      </c>
      <c r="I15" s="159">
        <v>0.20095830400828563</v>
      </c>
      <c r="J15" s="159">
        <v>0.17793638433637038</v>
      </c>
      <c r="K15" s="159">
        <v>0.26700000000000002</v>
      </c>
      <c r="L15" s="159">
        <v>0.19500000000000001</v>
      </c>
      <c r="M15" s="159">
        <v>0.20300000000000001</v>
      </c>
      <c r="N15" s="159">
        <v>0.1059223381822858</v>
      </c>
      <c r="O15" s="159">
        <v>0.27383644831599585</v>
      </c>
      <c r="P15" s="159">
        <v>0.19606164420960326</v>
      </c>
      <c r="Q15" s="159">
        <v>0.216</v>
      </c>
      <c r="R15" s="159">
        <v>0.29599999999999999</v>
      </c>
      <c r="S15" s="159">
        <v>0.23100000000000001</v>
      </c>
    </row>
    <row r="16" spans="2:19" ht="6" customHeight="1" x14ac:dyDescent="0.2">
      <c r="B16" s="4"/>
      <c r="C16" s="159"/>
      <c r="D16" s="159"/>
      <c r="E16" s="159"/>
      <c r="F16" s="159"/>
      <c r="G16" s="159"/>
      <c r="H16" s="159"/>
      <c r="I16" s="160"/>
      <c r="J16" s="160"/>
      <c r="K16" s="160"/>
      <c r="L16" s="160"/>
      <c r="M16" s="159"/>
      <c r="N16" s="160"/>
      <c r="O16" s="160"/>
      <c r="P16" s="160"/>
      <c r="Q16" s="160"/>
      <c r="R16" s="160"/>
      <c r="S16" s="160"/>
    </row>
    <row r="17" spans="2:22" x14ac:dyDescent="0.2">
      <c r="B17" s="6" t="s">
        <v>11</v>
      </c>
      <c r="C17" s="161">
        <v>-1255.3475732700001</v>
      </c>
      <c r="D17" s="161">
        <v>-1624.0289945299992</v>
      </c>
      <c r="E17" s="161">
        <v>-2029.5646044300001</v>
      </c>
      <c r="F17" s="161">
        <v>-2529.5696014100031</v>
      </c>
      <c r="G17" s="161">
        <v>-3106.9623054300027</v>
      </c>
      <c r="H17" s="161">
        <v>-828.7</v>
      </c>
      <c r="I17" s="161">
        <v>-866.92648989999998</v>
      </c>
      <c r="J17" s="161">
        <f>I17+H17</f>
        <v>-1695.6264899</v>
      </c>
      <c r="K17" s="161">
        <v>-896.4</v>
      </c>
      <c r="L17" s="161">
        <v>-1132.2</v>
      </c>
      <c r="M17" s="161">
        <v>-3724.3</v>
      </c>
      <c r="N17" s="161">
        <v>-986.16823752000005</v>
      </c>
      <c r="O17" s="161">
        <v>-1131.4000000000001</v>
      </c>
      <c r="P17" s="161">
        <v>-2117.6422947600004</v>
      </c>
      <c r="Q17" s="161">
        <v>-1029.2</v>
      </c>
      <c r="R17" s="161">
        <v>-1441.1</v>
      </c>
      <c r="S17" s="161">
        <v>-4587.8</v>
      </c>
    </row>
    <row r="18" spans="2:22" x14ac:dyDescent="0.2">
      <c r="B18" s="63" t="s">
        <v>12</v>
      </c>
      <c r="C18" s="158">
        <v>958.68958817999896</v>
      </c>
      <c r="D18" s="158">
        <v>1334.1423762100012</v>
      </c>
      <c r="E18" s="158">
        <v>1609.421349350001</v>
      </c>
      <c r="F18" s="158">
        <v>1959.4484692899978</v>
      </c>
      <c r="G18" s="158">
        <v>2280.9</v>
      </c>
      <c r="H18" s="158">
        <v>549.5</v>
      </c>
      <c r="I18" s="158">
        <v>730.37857639000003</v>
      </c>
      <c r="J18" s="158">
        <f>J14+J17</f>
        <v>1279.8785763900003</v>
      </c>
      <c r="K18" s="158">
        <v>624.70000000000005</v>
      </c>
      <c r="L18" s="158">
        <v>853.8</v>
      </c>
      <c r="M18" s="158">
        <v>2758.2</v>
      </c>
      <c r="N18" s="158">
        <v>538.01511981999988</v>
      </c>
      <c r="O18" s="162">
        <v>903.3</v>
      </c>
      <c r="P18" s="158">
        <v>1441.3</v>
      </c>
      <c r="Q18" s="158">
        <v>820.7</v>
      </c>
      <c r="R18" s="158">
        <v>1132.2</v>
      </c>
      <c r="S18" s="158">
        <v>3394.2</v>
      </c>
    </row>
    <row r="19" spans="2:22" x14ac:dyDescent="0.2">
      <c r="B19" s="4" t="s">
        <v>13</v>
      </c>
      <c r="C19" s="159">
        <v>0.4330051928993558</v>
      </c>
      <c r="D19" s="159">
        <v>0.45100239607695858</v>
      </c>
      <c r="E19" s="159">
        <v>0.44227193228877748</v>
      </c>
      <c r="F19" s="159">
        <v>0.43649823601276988</v>
      </c>
      <c r="G19" s="159">
        <v>0.42299999999999999</v>
      </c>
      <c r="H19" s="159">
        <v>0.39900000000000002</v>
      </c>
      <c r="I19" s="159">
        <v>0.45725678319322099</v>
      </c>
      <c r="J19" s="159">
        <f>J18/J14</f>
        <v>0.43013826153077706</v>
      </c>
      <c r="K19" s="159">
        <v>0.41099999999999998</v>
      </c>
      <c r="L19" s="159">
        <v>0.43</v>
      </c>
      <c r="M19" s="159">
        <v>0.42499999999999999</v>
      </c>
      <c r="N19" s="159">
        <v>0.3529858249856121</v>
      </c>
      <c r="O19" s="159">
        <v>0.44391259281182144</v>
      </c>
      <c r="P19" s="159">
        <v>0.40497092443737592</v>
      </c>
      <c r="Q19" s="159">
        <f>Q18/Q14</f>
        <v>0.44366958590117855</v>
      </c>
      <c r="R19" s="133">
        <v>0.44</v>
      </c>
      <c r="S19" s="133">
        <v>0.42499999999999999</v>
      </c>
    </row>
    <row r="20" spans="2:22" ht="6" customHeight="1" x14ac:dyDescent="0.2">
      <c r="B20" s="4"/>
      <c r="C20" s="159"/>
      <c r="D20" s="159"/>
      <c r="E20" s="159"/>
      <c r="F20" s="159"/>
      <c r="G20" s="159"/>
      <c r="H20" s="159"/>
      <c r="I20" s="160"/>
      <c r="J20" s="160"/>
      <c r="K20" s="160"/>
      <c r="L20" s="160"/>
      <c r="M20" s="159"/>
      <c r="N20" s="160"/>
      <c r="O20" s="160"/>
      <c r="P20" s="160"/>
      <c r="Q20" s="160"/>
      <c r="R20" s="160"/>
      <c r="S20" s="160"/>
    </row>
    <row r="21" spans="2:22" x14ac:dyDescent="0.2">
      <c r="B21" s="7" t="s">
        <v>14</v>
      </c>
      <c r="C21" s="163">
        <v>-793.8020617200001</v>
      </c>
      <c r="D21" s="163">
        <v>-1118.8641334299996</v>
      </c>
      <c r="E21" s="163">
        <v>-1223.6935651900023</v>
      </c>
      <c r="F21" s="163">
        <v>-1530.7813050799996</v>
      </c>
      <c r="G21" s="163">
        <v>-1899.2</v>
      </c>
      <c r="H21" s="163">
        <v>-492.8</v>
      </c>
      <c r="I21" s="163">
        <v>-567.20000000000005</v>
      </c>
      <c r="J21" s="163">
        <v>-1060.0999999999999</v>
      </c>
      <c r="K21" s="163">
        <v>-560.20000000000005</v>
      </c>
      <c r="L21" s="163">
        <v>-674.9</v>
      </c>
      <c r="M21" s="163">
        <v>-2295.1</v>
      </c>
      <c r="N21" s="163">
        <v>-579.65764498999897</v>
      </c>
      <c r="O21" s="163">
        <v>-622.46647840000105</v>
      </c>
      <c r="P21" s="163">
        <v>-1202.12412339</v>
      </c>
      <c r="Q21" s="164">
        <v>-638.4</v>
      </c>
      <c r="R21" s="163">
        <v>-875.5</v>
      </c>
      <c r="S21" s="163">
        <v>-2716</v>
      </c>
    </row>
    <row r="22" spans="2:22" x14ac:dyDescent="0.2">
      <c r="B22" s="7" t="s">
        <v>15</v>
      </c>
      <c r="C22" s="163">
        <v>-109.12599913</v>
      </c>
      <c r="D22" s="163">
        <v>-128.99268205000001</v>
      </c>
      <c r="E22" s="163">
        <v>-191.26158505000009</v>
      </c>
      <c r="F22" s="163">
        <v>-242.90341226000027</v>
      </c>
      <c r="G22" s="163">
        <v>-268.89999999999998</v>
      </c>
      <c r="H22" s="163">
        <v>-77.8</v>
      </c>
      <c r="I22" s="163">
        <v>-70.3</v>
      </c>
      <c r="J22" s="163">
        <v>-148.1</v>
      </c>
      <c r="K22" s="163">
        <v>-72.900000000000006</v>
      </c>
      <c r="L22" s="163">
        <v>-77.900000000000006</v>
      </c>
      <c r="M22" s="163">
        <v>-298.89999999999998</v>
      </c>
      <c r="N22" s="163">
        <v>-84.222946420000696</v>
      </c>
      <c r="O22" s="163">
        <v>-81.524231220000601</v>
      </c>
      <c r="P22" s="163">
        <v>-165.7471776400013</v>
      </c>
      <c r="Q22" s="163">
        <v>-80.099999999999994</v>
      </c>
      <c r="R22" s="163">
        <v>-73.3</v>
      </c>
      <c r="S22" s="163">
        <v>-319.2</v>
      </c>
      <c r="V22" s="40"/>
    </row>
    <row r="23" spans="2:22" x14ac:dyDescent="0.2">
      <c r="B23" s="7" t="s">
        <v>16</v>
      </c>
      <c r="C23" s="163">
        <v>12.171796749999999</v>
      </c>
      <c r="D23" s="163">
        <v>10.242134989999995</v>
      </c>
      <c r="E23" s="163">
        <v>16.671090450000001</v>
      </c>
      <c r="F23" s="163">
        <v>11.75501787</v>
      </c>
      <c r="G23" s="163">
        <v>18.7</v>
      </c>
      <c r="H23" s="163">
        <v>5.2</v>
      </c>
      <c r="I23" s="163">
        <v>3.8107950000000699</v>
      </c>
      <c r="J23" s="163">
        <v>9.0400579500000688</v>
      </c>
      <c r="K23" s="163">
        <v>1.8</v>
      </c>
      <c r="L23" s="163">
        <v>7.4</v>
      </c>
      <c r="M23" s="163">
        <v>18.2</v>
      </c>
      <c r="N23" s="163">
        <v>14.127047019999999</v>
      </c>
      <c r="O23" s="163">
        <v>1.4725303000000101</v>
      </c>
      <c r="P23" s="163">
        <v>15.599577320000009</v>
      </c>
      <c r="Q23" s="163">
        <v>3.7</v>
      </c>
      <c r="R23" s="163">
        <v>7.4</v>
      </c>
      <c r="S23" s="163">
        <v>26.7</v>
      </c>
      <c r="U23" s="117"/>
      <c r="V23" s="117"/>
    </row>
    <row r="24" spans="2:22" x14ac:dyDescent="0.2">
      <c r="B24" s="7" t="s">
        <v>17</v>
      </c>
      <c r="C24" s="163">
        <v>-5.7949147300000003</v>
      </c>
      <c r="D24" s="163">
        <v>-6.9528755600000007</v>
      </c>
      <c r="E24" s="163">
        <v>-4.0929164099999982</v>
      </c>
      <c r="F24" s="163">
        <v>-9.8823953799999789</v>
      </c>
      <c r="G24" s="163">
        <v>-12.3</v>
      </c>
      <c r="H24" s="163">
        <v>-2.5</v>
      </c>
      <c r="I24" s="163">
        <v>-4.6390756800000004</v>
      </c>
      <c r="J24" s="163">
        <v>-7.0935295500000004</v>
      </c>
      <c r="K24" s="163">
        <v>-0.2</v>
      </c>
      <c r="L24" s="163">
        <v>-9.1999999999999993</v>
      </c>
      <c r="M24" s="163">
        <v>-16.600000000000001</v>
      </c>
      <c r="N24" s="163">
        <v>-1.3417271900000001</v>
      </c>
      <c r="O24" s="163">
        <v>-2.34701139</v>
      </c>
      <c r="P24" s="163">
        <v>-3.6887385799999999</v>
      </c>
      <c r="Q24" s="163">
        <v>-0.9</v>
      </c>
      <c r="R24" s="163">
        <v>-14.2</v>
      </c>
      <c r="S24" s="163">
        <v>-18.7</v>
      </c>
    </row>
    <row r="25" spans="2:22" x14ac:dyDescent="0.2">
      <c r="B25" s="64" t="s">
        <v>18</v>
      </c>
      <c r="C25" s="165">
        <v>62.138409349998938</v>
      </c>
      <c r="D25" s="165">
        <v>89.574820160001764</v>
      </c>
      <c r="E25" s="165">
        <v>207.04437314999859</v>
      </c>
      <c r="F25" s="165">
        <v>187.63637443999801</v>
      </c>
      <c r="G25" s="165">
        <v>119.2</v>
      </c>
      <c r="H25" s="165">
        <v>-18.399999999999999</v>
      </c>
      <c r="I25" s="165">
        <v>91.997373870000388</v>
      </c>
      <c r="J25" s="165">
        <v>108.14437225198503</v>
      </c>
      <c r="K25" s="165">
        <v>-6.9</v>
      </c>
      <c r="L25" s="165">
        <v>99.1</v>
      </c>
      <c r="M25" s="165">
        <v>165.8</v>
      </c>
      <c r="N25" s="165">
        <v>-113.08015175999981</v>
      </c>
      <c r="O25" s="165">
        <v>198.3661645699982</v>
      </c>
      <c r="P25" s="165">
        <v>85.286012809998283</v>
      </c>
      <c r="Q25" s="165">
        <v>105.1</v>
      </c>
      <c r="R25" s="165">
        <v>176.6</v>
      </c>
      <c r="S25" s="165">
        <v>367</v>
      </c>
      <c r="U25" s="117"/>
      <c r="V25" s="117"/>
    </row>
    <row r="26" spans="2:22" x14ac:dyDescent="0.2">
      <c r="B26" s="4" t="s">
        <v>13</v>
      </c>
      <c r="C26" s="166">
        <v>2.8065657809150664E-2</v>
      </c>
      <c r="D26" s="166">
        <v>3.0280470241179504E-2</v>
      </c>
      <c r="E26" s="166">
        <v>5.6896172664511385E-2</v>
      </c>
      <c r="F26" s="166">
        <v>4.1798979528442547E-2</v>
      </c>
      <c r="G26" s="166">
        <v>2.1999999999999999E-2</v>
      </c>
      <c r="H26" s="166">
        <v>-1.2999999999999999E-2</v>
      </c>
      <c r="I26" s="166">
        <v>5.7595368481287802E-2</v>
      </c>
      <c r="J26" s="166">
        <v>3.6344866066947319E-2</v>
      </c>
      <c r="K26" s="166">
        <v>-5.0000000000000001E-3</v>
      </c>
      <c r="L26" s="166">
        <v>0.05</v>
      </c>
      <c r="M26" s="166">
        <v>2.5999999999999999E-2</v>
      </c>
      <c r="N26" s="166">
        <v>-7.4190648530205017E-2</v>
      </c>
      <c r="O26" s="166">
        <v>9.8000000000000004E-2</v>
      </c>
      <c r="P26" s="166">
        <v>2.3964225443705921E-2</v>
      </c>
      <c r="Q26" s="166">
        <f t="shared" ref="Q26:S26" si="0">Q25/Q14</f>
        <v>5.6816953184128015E-2</v>
      </c>
      <c r="R26" s="166">
        <f t="shared" si="0"/>
        <v>6.8627831966735317E-2</v>
      </c>
      <c r="S26" s="166">
        <f t="shared" si="0"/>
        <v>4.5978451515910797E-2</v>
      </c>
      <c r="U26" s="116"/>
      <c r="V26" s="40"/>
    </row>
    <row r="27" spans="2:22" ht="6" customHeight="1" x14ac:dyDescent="0.2">
      <c r="B27" s="4"/>
      <c r="C27" s="159"/>
      <c r="D27" s="159"/>
      <c r="E27" s="159"/>
      <c r="F27" s="159"/>
      <c r="G27" s="159"/>
      <c r="H27" s="159"/>
      <c r="I27" s="160"/>
      <c r="J27" s="160"/>
      <c r="K27" s="160"/>
      <c r="L27" s="160"/>
      <c r="M27" s="159"/>
      <c r="N27" s="160"/>
      <c r="O27" s="160"/>
      <c r="P27" s="160"/>
      <c r="Q27" s="160"/>
      <c r="R27" s="160"/>
      <c r="S27" s="160"/>
      <c r="U27" s="117"/>
      <c r="V27" s="117"/>
    </row>
    <row r="28" spans="2:22" x14ac:dyDescent="0.2">
      <c r="B28" s="7" t="s">
        <v>19</v>
      </c>
      <c r="C28" s="163">
        <v>-4.4596454900000166</v>
      </c>
      <c r="D28" s="163">
        <v>-2.989543619999957</v>
      </c>
      <c r="E28" s="163">
        <v>-14.10374886</v>
      </c>
      <c r="F28" s="163">
        <v>-12.436195609999999</v>
      </c>
      <c r="G28" s="163">
        <v>-13.6</v>
      </c>
      <c r="H28" s="163">
        <v>-2.8</v>
      </c>
      <c r="I28" s="163">
        <v>-5.7192081799999999</v>
      </c>
      <c r="J28" s="163">
        <v>-8.4894895500000001</v>
      </c>
      <c r="K28" s="163">
        <v>-11.7</v>
      </c>
      <c r="L28" s="163">
        <v>-0.7</v>
      </c>
      <c r="M28" s="163">
        <v>-20.9</v>
      </c>
      <c r="N28" s="163">
        <v>-20.686772850000001</v>
      </c>
      <c r="O28" s="163">
        <v>-0.70151174000000005</v>
      </c>
      <c r="P28" s="163">
        <v>-21.388284590000001</v>
      </c>
      <c r="Q28" s="163">
        <v>-14.3</v>
      </c>
      <c r="R28" s="163">
        <v>-12.9</v>
      </c>
      <c r="S28" s="163">
        <v>-48.6</v>
      </c>
    </row>
    <row r="29" spans="2:22" x14ac:dyDescent="0.2">
      <c r="B29" s="64" t="s">
        <v>20</v>
      </c>
      <c r="C29" s="165">
        <v>57.678763859998924</v>
      </c>
      <c r="D29" s="165">
        <v>86.5852765400018</v>
      </c>
      <c r="E29" s="165">
        <v>192.9406242899986</v>
      </c>
      <c r="F29" s="165">
        <v>175.20017882999801</v>
      </c>
      <c r="G29" s="165">
        <v>105.6</v>
      </c>
      <c r="H29" s="165">
        <v>-21.2</v>
      </c>
      <c r="I29" s="165">
        <v>86.278165690000392</v>
      </c>
      <c r="J29" s="165">
        <v>99.654882701985031</v>
      </c>
      <c r="K29" s="165">
        <v>-18.600000000000001</v>
      </c>
      <c r="L29" s="165">
        <v>98.4</v>
      </c>
      <c r="M29" s="165">
        <v>144.9</v>
      </c>
      <c r="N29" s="165">
        <v>-133.76692460999982</v>
      </c>
      <c r="O29" s="165">
        <v>197.6646528299982</v>
      </c>
      <c r="P29" s="167">
        <v>64</v>
      </c>
      <c r="Q29" s="165">
        <v>90.8</v>
      </c>
      <c r="R29" s="165">
        <v>163.69999999999999</v>
      </c>
      <c r="S29" s="165">
        <v>318.5</v>
      </c>
      <c r="U29" s="117"/>
      <c r="V29" s="117"/>
    </row>
    <row r="30" spans="2:22" x14ac:dyDescent="0.2">
      <c r="B30" s="4" t="s">
        <v>13</v>
      </c>
      <c r="C30" s="166">
        <v>2.6051398262088979E-2</v>
      </c>
      <c r="D30" s="166">
        <v>2.9269864956587045E-2</v>
      </c>
      <c r="E30" s="166">
        <v>5.3020436665764344E-2</v>
      </c>
      <c r="F30" s="166">
        <v>3.9028619638120092E-2</v>
      </c>
      <c r="G30" s="166">
        <v>0.02</v>
      </c>
      <c r="H30" s="166">
        <v>-1.4999999999999999E-2</v>
      </c>
      <c r="I30" s="166">
        <v>5.3999999999999999E-2</v>
      </c>
      <c r="J30" s="166">
        <v>3.6344866066947298E-2</v>
      </c>
      <c r="K30" s="166">
        <v>-1.2E-2</v>
      </c>
      <c r="L30" s="166">
        <v>0.05</v>
      </c>
      <c r="M30" s="166">
        <v>2.1999999999999999E-2</v>
      </c>
      <c r="N30" s="166">
        <v>-8.7763013528404779E-2</v>
      </c>
      <c r="O30" s="166">
        <v>9.7146570512725405E-2</v>
      </c>
      <c r="P30" s="166">
        <v>1.795440440879862E-2</v>
      </c>
      <c r="Q30" s="166">
        <v>4.9000000000000002E-2</v>
      </c>
      <c r="R30" s="166">
        <v>6.4000000000000001E-2</v>
      </c>
      <c r="S30" s="166">
        <v>0.04</v>
      </c>
    </row>
    <row r="31" spans="2:22" x14ac:dyDescent="0.2">
      <c r="B31" s="4"/>
      <c r="C31" s="168"/>
      <c r="D31" s="168"/>
      <c r="E31" s="168"/>
      <c r="F31" s="168"/>
      <c r="G31" s="168"/>
      <c r="H31" s="168"/>
      <c r="I31" s="160"/>
      <c r="J31" s="160"/>
      <c r="K31" s="160"/>
      <c r="L31" s="160"/>
      <c r="M31" s="168"/>
      <c r="N31" s="160"/>
      <c r="O31" s="160"/>
      <c r="P31" s="160"/>
      <c r="Q31" s="160"/>
      <c r="R31" s="160"/>
      <c r="S31" s="160"/>
    </row>
    <row r="32" spans="2:22" x14ac:dyDescent="0.2">
      <c r="B32" s="7" t="s">
        <v>21</v>
      </c>
      <c r="C32" s="163">
        <v>-10.510464929999999</v>
      </c>
      <c r="D32" s="163">
        <v>34.900163219999996</v>
      </c>
      <c r="E32" s="163">
        <v>-72.453945000000004</v>
      </c>
      <c r="F32" s="163">
        <v>-73.636332929999895</v>
      </c>
      <c r="G32" s="163">
        <v>-54.4</v>
      </c>
      <c r="H32" s="163">
        <v>3.6</v>
      </c>
      <c r="I32" s="163">
        <v>-40.799999999999997</v>
      </c>
      <c r="J32" s="163">
        <f t="shared" ref="J32:J33" si="1">H32+I32</f>
        <v>-37.199999999999996</v>
      </c>
      <c r="K32" s="163">
        <v>5</v>
      </c>
      <c r="L32" s="163">
        <v>-13</v>
      </c>
      <c r="M32" s="163">
        <v>-45.2</v>
      </c>
      <c r="N32" s="163">
        <v>47.330128129999999</v>
      </c>
      <c r="O32" s="163">
        <v>-75.123256769999998</v>
      </c>
      <c r="P32" s="163">
        <v>-27.793128639999999</v>
      </c>
      <c r="Q32" s="163">
        <v>-32.299999999999997</v>
      </c>
      <c r="R32" s="163">
        <v>-32.299999999999997</v>
      </c>
      <c r="S32" s="163">
        <v>-92.4</v>
      </c>
    </row>
    <row r="33" spans="2:19" x14ac:dyDescent="0.2">
      <c r="B33" s="64" t="s">
        <v>22</v>
      </c>
      <c r="C33" s="165">
        <v>47.168298929998926</v>
      </c>
      <c r="D33" s="165">
        <v>121.4854397600018</v>
      </c>
      <c r="E33" s="165">
        <v>120.48667928999859</v>
      </c>
      <c r="F33" s="165">
        <v>101.56384589999811</v>
      </c>
      <c r="G33" s="165">
        <v>51.2</v>
      </c>
      <c r="H33" s="165">
        <v>-17.617915099998744</v>
      </c>
      <c r="I33" s="165">
        <v>45.502142540000392</v>
      </c>
      <c r="J33" s="165">
        <f t="shared" si="1"/>
        <v>27.884227440001649</v>
      </c>
      <c r="K33" s="165">
        <v>-13.6</v>
      </c>
      <c r="L33" s="165">
        <v>85.4</v>
      </c>
      <c r="M33" s="165">
        <v>99.7</v>
      </c>
      <c r="N33" s="165">
        <v>-86.436796479999828</v>
      </c>
      <c r="O33" s="167">
        <v>122.6</v>
      </c>
      <c r="P33" s="167">
        <v>36.200000000000003</v>
      </c>
      <c r="Q33" s="165">
        <f>Q29+Q32</f>
        <v>58.5</v>
      </c>
      <c r="R33" s="167">
        <v>131.4</v>
      </c>
      <c r="S33" s="167">
        <v>226.1</v>
      </c>
    </row>
    <row r="34" spans="2:19" x14ac:dyDescent="0.2">
      <c r="B34" s="4" t="s">
        <v>13</v>
      </c>
      <c r="C34" s="166">
        <v>2.130420380979868E-2</v>
      </c>
      <c r="D34" s="166">
        <v>4.1067749137742367E-2</v>
      </c>
      <c r="E34" s="166">
        <v>3.3109959977955648E-2</v>
      </c>
      <c r="F34" s="166">
        <v>2.2624958131246868E-2</v>
      </c>
      <c r="G34" s="166">
        <v>8.9999999999999993E-3</v>
      </c>
      <c r="H34" s="166">
        <v>-1.2783268999401165E-2</v>
      </c>
      <c r="I34" s="166">
        <v>2.8486820395359099E-2</v>
      </c>
      <c r="J34" s="166">
        <f>J33/J14</f>
        <v>9.371258599390999E-3</v>
      </c>
      <c r="K34" s="166">
        <v>-8.9999999999999993E-3</v>
      </c>
      <c r="L34" s="166">
        <v>4.2999999999999997E-2</v>
      </c>
      <c r="M34" s="166">
        <v>1.4999999999999999E-2</v>
      </c>
      <c r="N34" s="166">
        <v>-5.6710235067025702E-2</v>
      </c>
      <c r="O34" s="166">
        <v>6.0225620527656454E-2</v>
      </c>
      <c r="P34" s="166">
        <v>1.0144908120131715E-2</v>
      </c>
      <c r="Q34" s="166">
        <f>Q33/Q14</f>
        <v>3.1625040544923773E-2</v>
      </c>
      <c r="R34" s="166">
        <v>5.0999999999999997E-2</v>
      </c>
      <c r="S34" s="166">
        <v>2.8000000000000001E-2</v>
      </c>
    </row>
    <row r="35" spans="2:19" x14ac:dyDescent="0.2">
      <c r="B35" s="4"/>
      <c r="C35" s="159"/>
      <c r="D35" s="159"/>
      <c r="E35" s="159"/>
      <c r="F35" s="159"/>
      <c r="G35" s="159"/>
      <c r="H35" s="159"/>
      <c r="I35" s="160"/>
      <c r="J35" s="160"/>
      <c r="K35" s="160"/>
      <c r="L35" s="160"/>
      <c r="M35" s="159"/>
      <c r="N35" s="160"/>
      <c r="O35" s="160"/>
      <c r="P35" s="160"/>
      <c r="Q35" s="160"/>
      <c r="R35" s="160"/>
      <c r="S35" s="160"/>
    </row>
    <row r="36" spans="2:19" x14ac:dyDescent="0.2">
      <c r="B36" s="7" t="s">
        <v>23</v>
      </c>
      <c r="C36" s="163">
        <v>25.828597770000002</v>
      </c>
      <c r="D36" s="163">
        <v>34.205102909999987</v>
      </c>
      <c r="E36" s="163">
        <v>48.204758770000012</v>
      </c>
      <c r="F36" s="163">
        <v>58.735107370000001</v>
      </c>
      <c r="G36" s="163">
        <v>86.5</v>
      </c>
      <c r="H36" s="163">
        <v>42.8</v>
      </c>
      <c r="I36" s="169">
        <v>51.330854619999997</v>
      </c>
      <c r="J36" s="169">
        <v>94.131106730000099</v>
      </c>
      <c r="K36" s="169">
        <v>46.4</v>
      </c>
      <c r="L36" s="169">
        <v>54.3</v>
      </c>
      <c r="M36" s="163">
        <v>194.8</v>
      </c>
      <c r="N36" s="169">
        <v>50.598699920000001</v>
      </c>
      <c r="O36" s="169">
        <v>52.247445769999999</v>
      </c>
      <c r="P36" s="169">
        <v>102.84614569</v>
      </c>
      <c r="Q36" s="169">
        <v>51.8</v>
      </c>
      <c r="R36" s="169">
        <v>59.8</v>
      </c>
      <c r="S36" s="169">
        <v>214.5</v>
      </c>
    </row>
    <row r="37" spans="2:19" x14ac:dyDescent="0.2">
      <c r="B37" s="64" t="s">
        <v>24</v>
      </c>
      <c r="C37" s="165">
        <v>87.967007119998939</v>
      </c>
      <c r="D37" s="165">
        <v>123.77992307000176</v>
      </c>
      <c r="E37" s="165">
        <v>255.2491319199986</v>
      </c>
      <c r="F37" s="165">
        <v>246.37148180999802</v>
      </c>
      <c r="G37" s="165">
        <v>205.7</v>
      </c>
      <c r="H37" s="165">
        <v>24.4</v>
      </c>
      <c r="I37" s="165">
        <v>143.32822849000038</v>
      </c>
      <c r="J37" s="165">
        <v>167.72822849000039</v>
      </c>
      <c r="K37" s="165">
        <v>39.5</v>
      </c>
      <c r="L37" s="165">
        <v>153.4</v>
      </c>
      <c r="M37" s="165">
        <v>360.6</v>
      </c>
      <c r="N37" s="165">
        <v>-62.481451839999806</v>
      </c>
      <c r="O37" s="167">
        <v>250.7</v>
      </c>
      <c r="P37" s="170">
        <v>188.2</v>
      </c>
      <c r="Q37" s="170">
        <v>156.9</v>
      </c>
      <c r="R37" s="171">
        <v>236.4</v>
      </c>
      <c r="S37" s="171">
        <v>581.5</v>
      </c>
    </row>
    <row r="38" spans="2:19" x14ac:dyDescent="0.2">
      <c r="B38" s="4" t="s">
        <v>13</v>
      </c>
      <c r="C38" s="166">
        <v>3.9731495320696565E-2</v>
      </c>
      <c r="D38" s="166">
        <v>4.1843391594665331E-2</v>
      </c>
      <c r="E38" s="166">
        <v>7.0142928596593851E-2</v>
      </c>
      <c r="F38" s="166">
        <v>5.4883156612372419E-2</v>
      </c>
      <c r="G38" s="166">
        <v>3.7999999999999999E-2</v>
      </c>
      <c r="H38" s="166">
        <v>1.7699748759912853E-2</v>
      </c>
      <c r="I38" s="166">
        <v>8.9731280213681056E-2</v>
      </c>
      <c r="J38" s="166">
        <f>IFERROR(J37/J$14,)</f>
        <v>5.6369666578700142E-2</v>
      </c>
      <c r="K38" s="166">
        <v>2.5999999999999999E-2</v>
      </c>
      <c r="L38" s="166">
        <v>7.6999999999999999E-2</v>
      </c>
      <c r="M38" s="166">
        <v>5.6000000000000001E-2</v>
      </c>
      <c r="N38" s="166">
        <v>-4.0993395931735038E-2</v>
      </c>
      <c r="O38" s="166">
        <v>0.12316948134010768</v>
      </c>
      <c r="P38" s="166">
        <v>5.2862612648441679E-2</v>
      </c>
      <c r="Q38" s="166">
        <f>Q37/Q14</f>
        <v>8.481998053843659E-2</v>
      </c>
      <c r="R38" s="166">
        <v>9.1999999999999998E-2</v>
      </c>
      <c r="S38" s="166">
        <v>7.2999999999999995E-2</v>
      </c>
    </row>
    <row r="39" spans="2:19" x14ac:dyDescent="0.2">
      <c r="B39" s="4"/>
      <c r="C39" s="159"/>
      <c r="D39" s="159"/>
      <c r="E39" s="159"/>
      <c r="F39" s="159"/>
      <c r="G39" s="159"/>
      <c r="H39" s="159"/>
      <c r="I39" s="160"/>
      <c r="J39" s="160"/>
      <c r="K39" s="160"/>
      <c r="L39" s="160"/>
      <c r="M39" s="159"/>
      <c r="N39" s="160"/>
      <c r="O39" s="160"/>
      <c r="P39" s="160"/>
      <c r="Q39" s="160"/>
      <c r="R39" s="160"/>
      <c r="S39" s="160"/>
    </row>
    <row r="40" spans="2:19" x14ac:dyDescent="0.2">
      <c r="B40" s="7" t="s">
        <v>25</v>
      </c>
      <c r="C40" s="163">
        <v>19.820160346268267</v>
      </c>
      <c r="D40" s="163">
        <v>17.915136229999998</v>
      </c>
      <c r="E40" s="163">
        <v>19.896044189999998</v>
      </c>
      <c r="F40" s="163">
        <v>27.470143229999998</v>
      </c>
      <c r="G40" s="163">
        <v>43.3</v>
      </c>
      <c r="H40" s="163">
        <v>11.8</v>
      </c>
      <c r="I40" s="163">
        <v>9.7387011100000116</v>
      </c>
      <c r="J40" s="169">
        <f>I40+H40</f>
        <v>21.538701110000012</v>
      </c>
      <c r="K40" s="169">
        <v>13.2</v>
      </c>
      <c r="L40" s="163">
        <v>11.3</v>
      </c>
      <c r="M40" s="163">
        <v>46</v>
      </c>
      <c r="N40" s="163">
        <v>14.453582340000001</v>
      </c>
      <c r="O40" s="163">
        <v>13.458119640000003</v>
      </c>
      <c r="P40" s="163">
        <v>27.9</v>
      </c>
      <c r="Q40" s="163">
        <v>13.2</v>
      </c>
      <c r="R40" s="163">
        <v>12.7</v>
      </c>
      <c r="S40" s="163">
        <v>53.8</v>
      </c>
    </row>
    <row r="41" spans="2:19" x14ac:dyDescent="0.2">
      <c r="B41" s="67" t="s">
        <v>105</v>
      </c>
      <c r="C41" s="163">
        <v>0</v>
      </c>
      <c r="D41" s="163">
        <v>0</v>
      </c>
      <c r="E41" s="163">
        <v>-10.6</v>
      </c>
      <c r="F41" s="163">
        <v>0</v>
      </c>
      <c r="G41" s="163">
        <v>10.9</v>
      </c>
      <c r="H41" s="163">
        <v>13</v>
      </c>
      <c r="I41" s="160">
        <v>0</v>
      </c>
      <c r="J41" s="169">
        <f t="shared" ref="J41:J42" si="2">H41+I41</f>
        <v>13</v>
      </c>
      <c r="K41" s="169">
        <v>0</v>
      </c>
      <c r="L41" s="169">
        <v>0</v>
      </c>
      <c r="M41" s="163">
        <v>13.1</v>
      </c>
      <c r="N41" s="163">
        <v>0</v>
      </c>
      <c r="O41" s="163">
        <v>0</v>
      </c>
      <c r="P41" s="163">
        <v>0</v>
      </c>
      <c r="Q41" s="160">
        <v>0</v>
      </c>
      <c r="R41" s="172">
        <f t="shared" ref="R41:S41" si="3">R42-R25-R40</f>
        <v>1.7763568394002505E-14</v>
      </c>
      <c r="S41" s="172">
        <f t="shared" si="3"/>
        <v>0</v>
      </c>
    </row>
    <row r="42" spans="2:19" x14ac:dyDescent="0.2">
      <c r="B42" s="64" t="s">
        <v>90</v>
      </c>
      <c r="C42" s="165">
        <v>81.958569694556559</v>
      </c>
      <c r="D42" s="165">
        <v>107.48995579000166</v>
      </c>
      <c r="E42" s="165">
        <v>216.31562437000184</v>
      </c>
      <c r="F42" s="165">
        <v>215.10651766999786</v>
      </c>
      <c r="G42" s="165">
        <v>173.36705234998772</v>
      </c>
      <c r="H42" s="165">
        <v>6.4</v>
      </c>
      <c r="I42" s="165">
        <v>101.73607601627209</v>
      </c>
      <c r="J42" s="165">
        <f t="shared" si="2"/>
        <v>108.1360760162721</v>
      </c>
      <c r="K42" s="165">
        <v>6.3</v>
      </c>
      <c r="L42" s="165">
        <v>110.4</v>
      </c>
      <c r="M42" s="165">
        <v>224.9</v>
      </c>
      <c r="N42" s="165">
        <v>-98.62656909999987</v>
      </c>
      <c r="O42" s="165">
        <v>211.88000806999844</v>
      </c>
      <c r="P42" s="165">
        <v>113.2534389699988</v>
      </c>
      <c r="Q42" s="165">
        <v>118.2</v>
      </c>
      <c r="R42" s="165">
        <v>189.3</v>
      </c>
      <c r="S42" s="165">
        <v>420.8</v>
      </c>
    </row>
    <row r="43" spans="2:19" x14ac:dyDescent="0.2">
      <c r="B43" s="4" t="s">
        <v>13</v>
      </c>
      <c r="C43" s="166">
        <v>3.7017702828836409E-2</v>
      </c>
      <c r="D43" s="166">
        <v>3.6336622297548818E-2</v>
      </c>
      <c r="E43" s="166">
        <v>5.9443929467577011E-2</v>
      </c>
      <c r="F43" s="166">
        <v>4.7918389786400423E-2</v>
      </c>
      <c r="G43" s="166">
        <v>3.217717639489566E-2</v>
      </c>
      <c r="H43" s="166">
        <v>5.0000000000000001E-3</v>
      </c>
      <c r="I43" s="166">
        <v>6.3692326633991478E-2</v>
      </c>
      <c r="J43" s="166">
        <f>J42/J14</f>
        <v>3.6342091042412927E-2</v>
      </c>
      <c r="K43" s="166">
        <v>4.0000000000000001E-3</v>
      </c>
      <c r="L43" s="166">
        <v>5.6000000000000001E-2</v>
      </c>
      <c r="M43" s="166">
        <v>3.5000000000000003E-2</v>
      </c>
      <c r="N43" s="166">
        <f>(N42/N14)</f>
        <v>-6.4707811317479977E-2</v>
      </c>
      <c r="O43" s="166">
        <v>0.10413301442373579</v>
      </c>
      <c r="P43" s="166">
        <v>3.1822696997201735E-2</v>
      </c>
      <c r="Q43" s="166">
        <f t="shared" ref="Q43:S43" si="4">Q42/Q14</f>
        <v>6.3898799870256248E-2</v>
      </c>
      <c r="R43" s="166">
        <f t="shared" si="4"/>
        <v>7.3563129056075857E-2</v>
      </c>
      <c r="S43" s="166">
        <f t="shared" si="4"/>
        <v>5.2718616887997997E-2</v>
      </c>
    </row>
    <row r="44" spans="2:19" x14ac:dyDescent="0.2">
      <c r="B44" s="4"/>
      <c r="C44" s="159"/>
      <c r="D44" s="159"/>
      <c r="E44" s="159"/>
      <c r="F44" s="159"/>
      <c r="G44" s="159"/>
      <c r="H44" s="159"/>
      <c r="I44" s="160"/>
      <c r="J44" s="160"/>
      <c r="K44" s="160"/>
      <c r="L44" s="160"/>
      <c r="M44" s="159"/>
      <c r="N44" s="160"/>
      <c r="O44" s="160"/>
      <c r="P44" s="160"/>
      <c r="Q44" s="160"/>
      <c r="R44" s="160"/>
      <c r="S44" s="160"/>
    </row>
    <row r="45" spans="2:19" x14ac:dyDescent="0.2">
      <c r="B45" s="64" t="s">
        <v>91</v>
      </c>
      <c r="C45" s="165">
        <v>107.78716746455656</v>
      </c>
      <c r="D45" s="165">
        <v>141.69505870000165</v>
      </c>
      <c r="E45" s="165">
        <v>264.52038314000185</v>
      </c>
      <c r="F45" s="165">
        <v>273.84162503999784</v>
      </c>
      <c r="G45" s="165">
        <v>259.87267826998772</v>
      </c>
      <c r="H45" s="165">
        <v>49.2</v>
      </c>
      <c r="I45" s="165">
        <v>153.06692959999637</v>
      </c>
      <c r="J45" s="165">
        <v>202.27547898198515</v>
      </c>
      <c r="K45" s="165">
        <v>52.7</v>
      </c>
      <c r="L45" s="165">
        <v>164.7</v>
      </c>
      <c r="M45" s="165">
        <v>419.7</v>
      </c>
      <c r="N45" s="165">
        <f>(N37+N40+N41)</f>
        <v>-48.027869499999809</v>
      </c>
      <c r="O45" s="165">
        <v>264.12745383999845</v>
      </c>
      <c r="P45" s="165">
        <v>216.09958465999881</v>
      </c>
      <c r="Q45" s="165">
        <v>170.1</v>
      </c>
      <c r="R45" s="165">
        <v>249.1</v>
      </c>
      <c r="S45" s="165">
        <v>635.29999999999995</v>
      </c>
    </row>
    <row r="46" spans="2:19" x14ac:dyDescent="0.2">
      <c r="B46" s="4" t="s">
        <v>13</v>
      </c>
      <c r="C46" s="166">
        <v>4.8683540340382303E-2</v>
      </c>
      <c r="D46" s="166">
        <v>4.7899543651034653E-2</v>
      </c>
      <c r="E46" s="166">
        <v>7.2690685399659477E-2</v>
      </c>
      <c r="F46" s="166">
        <v>6.1002566870330281E-2</v>
      </c>
      <c r="G46" s="166">
        <v>4.8232746046962226E-2</v>
      </c>
      <c r="H46" s="166">
        <v>3.5999999999999997E-2</v>
      </c>
      <c r="I46" s="166">
        <v>9.6000000000000002E-2</v>
      </c>
      <c r="J46" s="166">
        <v>6.7980192026061939E-2</v>
      </c>
      <c r="K46" s="166">
        <v>3.5000000000000003E-2</v>
      </c>
      <c r="L46" s="166">
        <v>8.3000000000000004E-2</v>
      </c>
      <c r="M46" s="166">
        <v>6.5000000000000002E-2</v>
      </c>
      <c r="N46" s="166">
        <f>(N45/N14)</f>
        <v>-3.1510558928958453E-2</v>
      </c>
      <c r="O46" s="166">
        <v>0.12981115212785244</v>
      </c>
      <c r="P46" s="166">
        <v>6.0721084201937496E-2</v>
      </c>
      <c r="Q46" s="166">
        <f>Q45/Q14</f>
        <v>9.1955887122932206E-2</v>
      </c>
      <c r="R46" s="166">
        <v>9.7000000000000003E-2</v>
      </c>
      <c r="S46" s="166">
        <v>0.08</v>
      </c>
    </row>
    <row r="50" spans="14:14" x14ac:dyDescent="0.2">
      <c r="N50" s="106"/>
    </row>
  </sheetData>
  <pageMargins left="0.7" right="0.7" top="0.75" bottom="0.75" header="0.3" footer="0.3"/>
  <pageSetup paperSize="9" scale="6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3F8D4-5B6E-4A2B-83A4-CB6F8D4213EB}">
  <sheetPr>
    <pageSetUpPr fitToPage="1"/>
  </sheetPr>
  <dimension ref="A1:RQ44"/>
  <sheetViews>
    <sheetView showGridLines="0" view="pageBreakPreview" topLeftCell="A29" zoomScaleNormal="84" zoomScaleSheetLayoutView="100" zoomScalePageLayoutView="85" workbookViewId="0">
      <selection activeCell="U24" sqref="U24"/>
    </sheetView>
  </sheetViews>
  <sheetFormatPr defaultColWidth="8.7109375" defaultRowHeight="12.75" outlineLevelCol="1" x14ac:dyDescent="0.2"/>
  <cols>
    <col min="1" max="1" width="1" style="1" customWidth="1"/>
    <col min="2" max="2" width="40.7109375" style="1" customWidth="1"/>
    <col min="3" max="7" width="12.7109375" style="1" customWidth="1"/>
    <col min="8" max="10" width="12.7109375" style="1" hidden="1" customWidth="1" outlineLevel="1"/>
    <col min="11" max="11" width="12" style="1" hidden="1" customWidth="1" outlineLevel="1"/>
    <col min="12" max="12" width="12.7109375" style="1" hidden="1" customWidth="1" outlineLevel="1"/>
    <col min="13" max="13" width="12.7109375" style="1" customWidth="1" collapsed="1"/>
    <col min="14" max="19" width="12.7109375" style="1" customWidth="1"/>
    <col min="20" max="20" width="0.42578125" style="1" customWidth="1"/>
    <col min="21" max="16384" width="8.7109375" style="1"/>
  </cols>
  <sheetData>
    <row r="1" spans="2:19" ht="14.25" customHeight="1" x14ac:dyDescent="0.2"/>
    <row r="2" spans="2:19" ht="14.25" customHeight="1" x14ac:dyDescent="0.2"/>
    <row r="3" spans="2:19" ht="14.25" customHeight="1" x14ac:dyDescent="0.2"/>
    <row r="4" spans="2:19" ht="14.25" customHeight="1" x14ac:dyDescent="0.2"/>
    <row r="5" spans="2:19" ht="14.25" customHeight="1" x14ac:dyDescent="0.2"/>
    <row r="6" spans="2:19" ht="14.25" customHeight="1" x14ac:dyDescent="0.2"/>
    <row r="7" spans="2:19" ht="14.25" customHeight="1" x14ac:dyDescent="0.2"/>
    <row r="8" spans="2:19" ht="14.25" customHeight="1" x14ac:dyDescent="0.2"/>
    <row r="9" spans="2:19" ht="14.25" customHeight="1" x14ac:dyDescent="0.2"/>
    <row r="10" spans="2:19" x14ac:dyDescent="0.2">
      <c r="B10" s="62" t="s">
        <v>101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</row>
    <row r="11" spans="2:19" x14ac:dyDescent="0.2">
      <c r="B11" s="15"/>
      <c r="C11" s="16"/>
      <c r="D11" s="16"/>
      <c r="E11" s="16"/>
      <c r="F11" s="17"/>
      <c r="G11" s="18"/>
      <c r="H11" s="18"/>
      <c r="I11" s="18"/>
      <c r="J11" s="18"/>
      <c r="K11" s="18"/>
      <c r="L11" s="18"/>
      <c r="M11" s="18"/>
      <c r="N11" s="18"/>
      <c r="O11" s="111"/>
      <c r="P11" s="111"/>
      <c r="Q11" s="111"/>
      <c r="R11" s="111"/>
      <c r="S11" s="18"/>
    </row>
    <row r="12" spans="2:19" ht="26.25" thickBot="1" x14ac:dyDescent="0.25">
      <c r="B12" s="15"/>
      <c r="C12" s="56" t="s">
        <v>73</v>
      </c>
      <c r="D12" s="56" t="s">
        <v>74</v>
      </c>
      <c r="E12" s="56" t="s">
        <v>75</v>
      </c>
      <c r="F12" s="56" t="s">
        <v>76</v>
      </c>
      <c r="G12" s="56" t="s">
        <v>77</v>
      </c>
      <c r="H12" s="57" t="s">
        <v>78</v>
      </c>
      <c r="I12" s="57" t="s">
        <v>153</v>
      </c>
      <c r="J12" s="57" t="s">
        <v>154</v>
      </c>
      <c r="K12" s="57" t="s">
        <v>157</v>
      </c>
      <c r="L12" s="57" t="s">
        <v>159</v>
      </c>
      <c r="M12" s="56" t="s">
        <v>160</v>
      </c>
      <c r="N12" s="57" t="s">
        <v>165</v>
      </c>
      <c r="O12" s="57" t="s">
        <v>168</v>
      </c>
      <c r="P12" s="57" t="s">
        <v>169</v>
      </c>
      <c r="Q12" s="57" t="s">
        <v>173</v>
      </c>
      <c r="R12" s="57" t="s">
        <v>179</v>
      </c>
      <c r="S12" s="56" t="s">
        <v>180</v>
      </c>
    </row>
    <row r="13" spans="2:19" ht="13.5" thickTop="1" x14ac:dyDescent="0.2">
      <c r="B13" s="34"/>
      <c r="C13" s="54"/>
      <c r="D13" s="54"/>
      <c r="E13" s="54"/>
      <c r="F13" s="54"/>
      <c r="G13" s="54"/>
      <c r="H13" s="55"/>
    </row>
    <row r="14" spans="2:19" x14ac:dyDescent="0.2">
      <c r="B14" s="65" t="s">
        <v>104</v>
      </c>
      <c r="C14" s="158">
        <v>2214.0371614499991</v>
      </c>
      <c r="D14" s="158">
        <v>2958.1713707400004</v>
      </c>
      <c r="E14" s="158">
        <v>3638.9859537800012</v>
      </c>
      <c r="F14" s="158">
        <v>4489.0180707000009</v>
      </c>
      <c r="G14" s="158">
        <v>5387.8889254400001</v>
      </c>
      <c r="H14" s="158">
        <v>1378.2010768</v>
      </c>
      <c r="I14" s="158">
        <v>1597.30506629</v>
      </c>
      <c r="J14" s="158">
        <f>H14+I14</f>
        <v>2975.50614309</v>
      </c>
      <c r="K14" s="158">
        <v>1521.1</v>
      </c>
      <c r="L14" s="158">
        <v>1985.9</v>
      </c>
      <c r="M14" s="158">
        <v>6482.5</v>
      </c>
      <c r="N14" s="158">
        <v>1524.1833573399999</v>
      </c>
      <c r="O14" s="158">
        <v>2034.70541252</v>
      </c>
      <c r="P14" s="158">
        <v>3558.8887698600001</v>
      </c>
      <c r="Q14" s="158">
        <v>1849.8</v>
      </c>
      <c r="R14" s="158">
        <v>2573.3000000000002</v>
      </c>
      <c r="S14" s="158">
        <v>7982</v>
      </c>
    </row>
    <row r="15" spans="2:19" x14ac:dyDescent="0.2">
      <c r="B15" s="20"/>
      <c r="C15" s="173"/>
      <c r="D15" s="173"/>
      <c r="E15" s="173"/>
      <c r="F15" s="174"/>
      <c r="G15" s="174"/>
      <c r="H15" s="174"/>
      <c r="I15" s="160"/>
      <c r="J15" s="160"/>
      <c r="K15" s="160"/>
      <c r="L15" s="160"/>
      <c r="M15" s="160"/>
      <c r="N15" s="160"/>
      <c r="O15" s="160"/>
      <c r="P15" s="160"/>
      <c r="Q15" s="160"/>
      <c r="R15" s="175"/>
      <c r="S15" s="175"/>
    </row>
    <row r="16" spans="2:19" x14ac:dyDescent="0.2">
      <c r="B16" s="19" t="s">
        <v>92</v>
      </c>
      <c r="C16" s="138">
        <v>-1250.9067657914877</v>
      </c>
      <c r="D16" s="138">
        <v>-1619.5502104599991</v>
      </c>
      <c r="E16" s="138">
        <v>-2024.59059338</v>
      </c>
      <c r="F16" s="138">
        <v>-2522.7020656000032</v>
      </c>
      <c r="G16" s="138">
        <v>-3103.3596138300104</v>
      </c>
      <c r="H16" s="138">
        <v>-817.65105757001402</v>
      </c>
      <c r="I16" s="138">
        <v>-866.27646486999993</v>
      </c>
      <c r="J16" s="138">
        <f>I16+H16</f>
        <v>-1683.9275224400139</v>
      </c>
      <c r="K16" s="138">
        <v>-895.5</v>
      </c>
      <c r="L16" s="138">
        <v>-1131.4000000000001</v>
      </c>
      <c r="M16" s="138">
        <v>-3710.9</v>
      </c>
      <c r="N16" s="138">
        <v>-985.18597497000007</v>
      </c>
      <c r="O16" s="138">
        <v>-1130.5605835899999</v>
      </c>
      <c r="P16" s="138">
        <v>-2115.6999999999998</v>
      </c>
      <c r="Q16" s="138">
        <v>-1028.3</v>
      </c>
      <c r="R16" s="138">
        <v>-1440.2</v>
      </c>
      <c r="S16" s="138">
        <v>-4584.2</v>
      </c>
    </row>
    <row r="17" spans="1:485" x14ac:dyDescent="0.2">
      <c r="B17" s="8" t="s">
        <v>93</v>
      </c>
      <c r="C17" s="176">
        <f t="shared" ref="C17:J17" si="0">C16/C14</f>
        <v>-0.56498905599771143</v>
      </c>
      <c r="D17" s="176">
        <f t="shared" si="0"/>
        <v>-0.54748356585401647</v>
      </c>
      <c r="E17" s="176">
        <f t="shared" si="0"/>
        <v>-0.55636120037148096</v>
      </c>
      <c r="F17" s="176">
        <f t="shared" si="0"/>
        <v>-0.56197191142218372</v>
      </c>
      <c r="G17" s="176">
        <f t="shared" si="0"/>
        <v>-0.57598804592590513</v>
      </c>
      <c r="H17" s="176">
        <f t="shared" si="0"/>
        <v>-0.5932741392631119</v>
      </c>
      <c r="I17" s="176">
        <f t="shared" si="0"/>
        <v>-0.5423362657216555</v>
      </c>
      <c r="J17" s="176">
        <f t="shared" si="0"/>
        <v>-0.56592977512433928</v>
      </c>
      <c r="K17" s="176">
        <f t="shared" ref="K17:P17" si="1">(K16/K14)</f>
        <v>-0.58871869042140557</v>
      </c>
      <c r="L17" s="176">
        <f t="shared" si="1"/>
        <v>-0.56971650133440754</v>
      </c>
      <c r="M17" s="176">
        <f t="shared" si="1"/>
        <v>-0.57244890088700351</v>
      </c>
      <c r="N17" s="176">
        <f t="shared" si="1"/>
        <v>-0.64636972331816012</v>
      </c>
      <c r="O17" s="176">
        <f t="shared" si="1"/>
        <v>-0.55563846079801349</v>
      </c>
      <c r="P17" s="176">
        <f t="shared" si="1"/>
        <v>-0.59448331679195121</v>
      </c>
      <c r="Q17" s="176">
        <f>Q16/Q14</f>
        <v>-0.55589793491188233</v>
      </c>
      <c r="R17" s="176">
        <f t="shared" ref="R17:S17" si="2">(1-R19)*(-1)</f>
        <v>-0.56000000000000005</v>
      </c>
      <c r="S17" s="176">
        <f t="shared" si="2"/>
        <v>-0.57400000000000007</v>
      </c>
    </row>
    <row r="18" spans="1:485" s="98" customFormat="1" x14ac:dyDescent="0.2">
      <c r="A18" s="1"/>
      <c r="B18" s="99" t="s">
        <v>94</v>
      </c>
      <c r="C18" s="177">
        <f t="shared" ref="C18:G18" si="3">C14+C16</f>
        <v>963.13039565851136</v>
      </c>
      <c r="D18" s="177">
        <f t="shared" si="3"/>
        <v>1338.6211602800013</v>
      </c>
      <c r="E18" s="177">
        <f t="shared" si="3"/>
        <v>1614.3953604000012</v>
      </c>
      <c r="F18" s="177">
        <f t="shared" si="3"/>
        <v>1966.3160050999977</v>
      </c>
      <c r="G18" s="177">
        <f t="shared" si="3"/>
        <v>2284.5293116099897</v>
      </c>
      <c r="H18" s="177">
        <v>560.55001922998599</v>
      </c>
      <c r="I18" s="177">
        <v>731.02860142000009</v>
      </c>
      <c r="J18" s="177">
        <f>I18+H18</f>
        <v>1291.5786206499861</v>
      </c>
      <c r="K18" s="177">
        <v>625.5</v>
      </c>
      <c r="L18" s="177">
        <v>854.5</v>
      </c>
      <c r="M18" s="177">
        <v>2771.6</v>
      </c>
      <c r="N18" s="177">
        <v>538.99738236999985</v>
      </c>
      <c r="O18" s="177">
        <v>904.14482893000013</v>
      </c>
      <c r="P18" s="177">
        <v>1443.1</v>
      </c>
      <c r="Q18" s="177">
        <f>Q14+Q16</f>
        <v>821.5</v>
      </c>
      <c r="R18" s="177">
        <v>1133.0999999999999</v>
      </c>
      <c r="S18" s="177">
        <v>3397.8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</row>
    <row r="19" spans="1:485" s="98" customFormat="1" x14ac:dyDescent="0.2">
      <c r="A19" s="1"/>
      <c r="B19" s="99" t="s">
        <v>95</v>
      </c>
      <c r="C19" s="178">
        <v>0.43501094400228851</v>
      </c>
      <c r="D19" s="178">
        <v>0.45251643414598353</v>
      </c>
      <c r="E19" s="178">
        <v>0.44363879962851904</v>
      </c>
      <c r="F19" s="178">
        <v>0.43802808857781622</v>
      </c>
      <c r="G19" s="179">
        <v>0.42401195407409487</v>
      </c>
      <c r="H19" s="179">
        <v>0.39870846031055002</v>
      </c>
      <c r="I19" s="179">
        <v>0.45766373427834456</v>
      </c>
      <c r="J19" s="179">
        <v>0.4303567202514037</v>
      </c>
      <c r="K19" s="179">
        <v>0.41099999999999998</v>
      </c>
      <c r="L19" s="179">
        <v>0.43</v>
      </c>
      <c r="M19" s="179">
        <v>0.42799999999999999</v>
      </c>
      <c r="N19" s="179">
        <v>0.35363027668183994</v>
      </c>
      <c r="O19" s="179">
        <v>0.44436153920198651</v>
      </c>
      <c r="P19" s="180">
        <v>0.40600000000000003</v>
      </c>
      <c r="Q19" s="179">
        <f>Q18/Q14</f>
        <v>0.44410206508811767</v>
      </c>
      <c r="R19" s="179">
        <v>0.44</v>
      </c>
      <c r="S19" s="179">
        <v>0.42599999999999999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</row>
    <row r="20" spans="1:485" x14ac:dyDescent="0.2">
      <c r="B20" s="25"/>
      <c r="C20" s="181"/>
      <c r="D20" s="181"/>
      <c r="E20" s="181"/>
      <c r="F20" s="181"/>
      <c r="G20" s="182"/>
      <c r="H20" s="182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83"/>
    </row>
    <row r="21" spans="1:485" x14ac:dyDescent="0.2">
      <c r="B21" s="43" t="s">
        <v>97</v>
      </c>
      <c r="C21" s="138">
        <v>-492.73740438623372</v>
      </c>
      <c r="D21" s="138">
        <v>-762.48213363999992</v>
      </c>
      <c r="E21" s="138">
        <v>-842.78263001000209</v>
      </c>
      <c r="F21" s="138">
        <v>-1161.3699615199989</v>
      </c>
      <c r="G21" s="138">
        <v>-1493.4863014200018</v>
      </c>
      <c r="H21" s="138">
        <v>-394.3</v>
      </c>
      <c r="I21" s="138">
        <v>-435.4</v>
      </c>
      <c r="J21" s="138">
        <v>-829.7</v>
      </c>
      <c r="K21" s="138">
        <v>-435.5</v>
      </c>
      <c r="L21" s="138">
        <v>-501.4</v>
      </c>
      <c r="M21" s="138">
        <v>-1766.6</v>
      </c>
      <c r="N21" s="138">
        <v>-454.08387243999897</v>
      </c>
      <c r="O21" s="138">
        <v>-514.89774003000105</v>
      </c>
      <c r="P21" s="138">
        <v>-969</v>
      </c>
      <c r="Q21" s="138">
        <v>-491.3</v>
      </c>
      <c r="R21" s="138">
        <v>-586.5</v>
      </c>
      <c r="S21" s="138">
        <v>-2046.8</v>
      </c>
    </row>
    <row r="22" spans="1:485" s="42" customFormat="1" x14ac:dyDescent="0.2">
      <c r="B22" s="43" t="s">
        <v>51</v>
      </c>
      <c r="C22" s="176">
        <f t="shared" ref="C22:J22" si="4">C21/C14</f>
        <v>-0.2225515510604773</v>
      </c>
      <c r="D22" s="176">
        <f t="shared" si="4"/>
        <v>-0.25775455106553258</v>
      </c>
      <c r="E22" s="176">
        <f t="shared" si="4"/>
        <v>-0.23159820914795248</v>
      </c>
      <c r="F22" s="176">
        <f t="shared" si="4"/>
        <v>-0.25871358573945308</v>
      </c>
      <c r="G22" s="176">
        <f t="shared" si="4"/>
        <v>-0.2771932239301011</v>
      </c>
      <c r="H22" s="176">
        <f t="shared" si="4"/>
        <v>-0.28609758520542755</v>
      </c>
      <c r="I22" s="176">
        <f t="shared" si="4"/>
        <v>-0.2725841225879832</v>
      </c>
      <c r="J22" s="176">
        <f t="shared" si="4"/>
        <v>-0.27884331609491292</v>
      </c>
      <c r="K22" s="176">
        <v>-0.28599999999999998</v>
      </c>
      <c r="L22" s="176">
        <v>-0.252</v>
      </c>
      <c r="M22" s="176">
        <v>-0.27300000000000002</v>
      </c>
      <c r="N22" s="176">
        <v>-0.29791945322934421</v>
      </c>
      <c r="O22" s="176">
        <v>-0.25305763520444752</v>
      </c>
      <c r="P22" s="176">
        <v>-0.27200000000000002</v>
      </c>
      <c r="Q22" s="176">
        <v>-0.26600000000000001</v>
      </c>
      <c r="R22" s="176">
        <v>-0.22800000000000001</v>
      </c>
      <c r="S22" s="176">
        <v>-0.25600000000000001</v>
      </c>
    </row>
    <row r="23" spans="1:485" s="42" customFormat="1" x14ac:dyDescent="0.2">
      <c r="B23" s="43" t="s">
        <v>98</v>
      </c>
      <c r="C23" s="161">
        <v>-291.49739889990525</v>
      </c>
      <c r="D23" s="161">
        <v>-347.42443195999988</v>
      </c>
      <c r="E23" s="161">
        <v>-370.96291308000019</v>
      </c>
      <c r="F23" s="161">
        <v>-355.67627194000062</v>
      </c>
      <c r="G23" s="161">
        <v>-385.84421985000012</v>
      </c>
      <c r="H23" s="161">
        <v>-96.185069248000204</v>
      </c>
      <c r="I23" s="161">
        <v>-129.99180911000002</v>
      </c>
      <c r="J23" s="138">
        <f>I23+H23</f>
        <v>-226.17687835800024</v>
      </c>
      <c r="K23" s="138">
        <v>-122.4</v>
      </c>
      <c r="L23" s="138">
        <v>-171.3</v>
      </c>
      <c r="M23" s="138">
        <v>-519.79999999999995</v>
      </c>
      <c r="N23" s="138">
        <v>-122.86190198</v>
      </c>
      <c r="O23" s="138">
        <v>-104.92748588000001</v>
      </c>
      <c r="P23" s="138">
        <v>-227.8</v>
      </c>
      <c r="Q23" s="138">
        <v>-145</v>
      </c>
      <c r="R23" s="138">
        <v>-286.39999999999998</v>
      </c>
      <c r="S23" s="138">
        <v>-659.2</v>
      </c>
    </row>
    <row r="24" spans="1:485" s="42" customFormat="1" x14ac:dyDescent="0.2">
      <c r="B24" s="43" t="s">
        <v>52</v>
      </c>
      <c r="C24" s="176">
        <f t="shared" ref="C24:G24" si="5">C23/C14</f>
        <v>-0.13165876525261219</v>
      </c>
      <c r="D24" s="176">
        <f t="shared" si="5"/>
        <v>-0.11744567451245735</v>
      </c>
      <c r="E24" s="176">
        <f t="shared" si="5"/>
        <v>-0.10194128743329224</v>
      </c>
      <c r="F24" s="176">
        <f t="shared" si="5"/>
        <v>-7.9232532892107022E-2</v>
      </c>
      <c r="G24" s="176">
        <f t="shared" si="5"/>
        <v>-7.1613246893075147E-2</v>
      </c>
      <c r="H24" s="176">
        <v>-6.9790301913947972E-2</v>
      </c>
      <c r="I24" s="176">
        <v>-8.1381955052535496E-2</v>
      </c>
      <c r="J24" s="176">
        <f>J23/J14</f>
        <v>-7.6012909226636768E-2</v>
      </c>
      <c r="K24" s="176">
        <v>-0.08</v>
      </c>
      <c r="L24" s="176">
        <v>-8.5999999999999993E-2</v>
      </c>
      <c r="M24" s="176">
        <v>-0.08</v>
      </c>
      <c r="N24" s="176">
        <v>-8.0608347669153271E-2</v>
      </c>
      <c r="O24" s="176">
        <v>-5.1568883256690422E-2</v>
      </c>
      <c r="P24" s="176">
        <v>-6.4293965562458741E-2</v>
      </c>
      <c r="Q24" s="176">
        <f>Q23/Q14</f>
        <v>-7.8386852632717052E-2</v>
      </c>
      <c r="R24" s="176">
        <v>-0.111</v>
      </c>
      <c r="S24" s="176">
        <v>-8.3000000000000004E-2</v>
      </c>
    </row>
    <row r="25" spans="1:485" s="42" customFormat="1" x14ac:dyDescent="0.2">
      <c r="B25" s="63" t="s">
        <v>102</v>
      </c>
      <c r="C25" s="184">
        <f t="shared" ref="C25:G25" si="6">C21+C23</f>
        <v>-784.23480328613891</v>
      </c>
      <c r="D25" s="184">
        <f t="shared" si="6"/>
        <v>-1109.9065655999998</v>
      </c>
      <c r="E25" s="184">
        <f t="shared" si="6"/>
        <v>-1213.7455430900022</v>
      </c>
      <c r="F25" s="184">
        <f t="shared" si="6"/>
        <v>-1517.0462334599995</v>
      </c>
      <c r="G25" s="184">
        <f t="shared" si="6"/>
        <v>-1879.330521270002</v>
      </c>
      <c r="H25" s="184">
        <v>-490.4801293779982</v>
      </c>
      <c r="I25" s="184">
        <v>-565.41198511000312</v>
      </c>
      <c r="J25" s="184">
        <f>I25+H25</f>
        <v>-1055.8921144880014</v>
      </c>
      <c r="K25" s="184">
        <v>-557.9</v>
      </c>
      <c r="L25" s="184">
        <v>-672.7</v>
      </c>
      <c r="M25" s="184">
        <v>-2286.4</v>
      </c>
      <c r="N25" s="184">
        <v>-576.945774419999</v>
      </c>
      <c r="O25" s="184">
        <v>-619.82522591000111</v>
      </c>
      <c r="P25" s="184">
        <v>-1196.8</v>
      </c>
      <c r="Q25" s="184">
        <v>-636.29999999999995</v>
      </c>
      <c r="R25" s="184">
        <v>-872.9</v>
      </c>
      <c r="S25" s="184">
        <v>-2706</v>
      </c>
    </row>
    <row r="26" spans="1:485" s="42" customFormat="1" x14ac:dyDescent="0.2">
      <c r="B26" s="63" t="s">
        <v>103</v>
      </c>
      <c r="C26" s="185">
        <f t="shared" ref="C26:G26" si="7">C24+C22</f>
        <v>-0.35421031631308952</v>
      </c>
      <c r="D26" s="185">
        <f t="shared" si="7"/>
        <v>-0.37520022557798993</v>
      </c>
      <c r="E26" s="185">
        <f t="shared" si="7"/>
        <v>-0.33353949658124471</v>
      </c>
      <c r="F26" s="185">
        <f t="shared" si="7"/>
        <v>-0.3379461186315601</v>
      </c>
      <c r="G26" s="185">
        <f t="shared" si="7"/>
        <v>-0.34880647082317623</v>
      </c>
      <c r="H26" s="185">
        <v>-0.35589899869394864</v>
      </c>
      <c r="I26" s="185">
        <f t="shared" ref="I26:J26" si="8">I25/I14</f>
        <v>-0.35397870891580163</v>
      </c>
      <c r="J26" s="185">
        <f t="shared" si="8"/>
        <v>-0.35486134583862089</v>
      </c>
      <c r="K26" s="185">
        <v>-0.36699999999999999</v>
      </c>
      <c r="L26" s="185">
        <v>-0.33900000000000002</v>
      </c>
      <c r="M26" s="185">
        <v>-0.35299999999999998</v>
      </c>
      <c r="N26" s="185">
        <v>-0.37852780089849752</v>
      </c>
      <c r="O26" s="185">
        <v>-0.30462651846113797</v>
      </c>
      <c r="P26" s="185">
        <v>-0.33629999999999999</v>
      </c>
      <c r="Q26" s="185">
        <f>Q25/Q14</f>
        <v>-0.34398313331170938</v>
      </c>
      <c r="R26" s="185">
        <v>-0.33900000000000002</v>
      </c>
      <c r="S26" s="185">
        <v>-0.33900000000000002</v>
      </c>
    </row>
    <row r="27" spans="1:485" s="42" customFormat="1" x14ac:dyDescent="0.2">
      <c r="B27" s="43"/>
      <c r="C27" s="132"/>
      <c r="D27" s="132"/>
      <c r="E27" s="132"/>
      <c r="F27" s="132"/>
      <c r="G27" s="132"/>
      <c r="H27" s="132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</row>
    <row r="28" spans="1:485" s="42" customFormat="1" x14ac:dyDescent="0.2">
      <c r="B28" s="43" t="s">
        <v>130</v>
      </c>
      <c r="C28" s="161">
        <v>-96.9</v>
      </c>
      <c r="D28" s="161">
        <v>-121.2</v>
      </c>
      <c r="E28" s="161">
        <v>-184.3</v>
      </c>
      <c r="F28" s="161">
        <v>-234.2</v>
      </c>
      <c r="G28" s="161">
        <v>-231.8</v>
      </c>
      <c r="H28" s="161">
        <v>-63.7</v>
      </c>
      <c r="I28" s="161">
        <v>-63.9</v>
      </c>
      <c r="J28" s="161">
        <v>-127.6</v>
      </c>
      <c r="K28" s="161">
        <v>-61.4</v>
      </c>
      <c r="L28" s="161">
        <v>-71.400000000000006</v>
      </c>
      <c r="M28" s="161">
        <v>-260.3</v>
      </c>
      <c r="N28" s="161">
        <v>-60.7</v>
      </c>
      <c r="O28" s="161">
        <v>-72.400000000000006</v>
      </c>
      <c r="P28" s="161">
        <v>-133.1</v>
      </c>
      <c r="Q28" s="161">
        <v>-67</v>
      </c>
      <c r="R28" s="161">
        <v>-70.900000000000006</v>
      </c>
      <c r="S28" s="161">
        <v>-271</v>
      </c>
    </row>
    <row r="29" spans="1:485" x14ac:dyDescent="0.2">
      <c r="B29" s="36" t="s">
        <v>131</v>
      </c>
      <c r="C29" s="176">
        <f t="shared" ref="C29:E29" si="9">C19+C26-C31</f>
        <v>4.3782924860362581E-2</v>
      </c>
      <c r="D29" s="176">
        <f t="shared" si="9"/>
        <v>4.0979586270444776E-2</v>
      </c>
      <c r="E29" s="176">
        <f t="shared" si="9"/>
        <v>5.0655373579697321E-2</v>
      </c>
      <c r="F29" s="176">
        <v>5.2999999999999999E-2</v>
      </c>
      <c r="G29" s="176">
        <v>4.3999999999999997E-2</v>
      </c>
      <c r="H29" s="176">
        <f t="shared" ref="H29:M29" si="10">H28/H14</f>
        <v>-4.6219670752182945E-2</v>
      </c>
      <c r="I29" s="176">
        <f t="shared" si="10"/>
        <v>-4.0004881564933682E-2</v>
      </c>
      <c r="J29" s="176">
        <f t="shared" si="10"/>
        <v>-4.2883460448006366E-2</v>
      </c>
      <c r="K29" s="176">
        <f t="shared" si="10"/>
        <v>-4.0365524949050033E-2</v>
      </c>
      <c r="L29" s="176">
        <f t="shared" si="10"/>
        <v>-3.5953471977440962E-2</v>
      </c>
      <c r="M29" s="176">
        <f t="shared" si="10"/>
        <v>-4.0154261473197068E-2</v>
      </c>
      <c r="N29" s="176">
        <f t="shared" ref="N29:O29" si="11">(N28/N14)</f>
        <v>-3.9824604899198909E-2</v>
      </c>
      <c r="O29" s="176">
        <f t="shared" si="11"/>
        <v>-3.5582546522217186E-2</v>
      </c>
      <c r="P29" s="176">
        <f t="shared" ref="P29:S29" si="12">P28/P14</f>
        <v>-3.7399314394767076E-2</v>
      </c>
      <c r="Q29" s="176">
        <f t="shared" si="12"/>
        <v>-3.6220131906152017E-2</v>
      </c>
      <c r="R29" s="176">
        <f t="shared" si="12"/>
        <v>-2.75521703649011E-2</v>
      </c>
      <c r="S29" s="176">
        <f t="shared" si="12"/>
        <v>-3.3951390628915057E-2</v>
      </c>
    </row>
    <row r="30" spans="1:485" x14ac:dyDescent="0.2">
      <c r="B30" s="66" t="s">
        <v>100</v>
      </c>
      <c r="C30" s="184">
        <v>81.958569694556559</v>
      </c>
      <c r="D30" s="184">
        <v>107.48995579000166</v>
      </c>
      <c r="E30" s="184">
        <v>216.31562437000184</v>
      </c>
      <c r="F30" s="184">
        <v>215.10651766999786</v>
      </c>
      <c r="G30" s="184">
        <v>173.36705234998772</v>
      </c>
      <c r="H30" s="184">
        <v>6.4082972719887721</v>
      </c>
      <c r="I30" s="184">
        <v>101.73607497999637</v>
      </c>
      <c r="J30" s="184">
        <v>108.14437225198481</v>
      </c>
      <c r="K30" s="184">
        <v>6.3</v>
      </c>
      <c r="L30" s="184">
        <v>110.4</v>
      </c>
      <c r="M30" s="184">
        <v>224.9</v>
      </c>
      <c r="N30" s="184">
        <v>-98.62656909999987</v>
      </c>
      <c r="O30" s="184">
        <v>211.88000806999844</v>
      </c>
      <c r="P30" s="184">
        <v>113.2534389699988</v>
      </c>
      <c r="Q30" s="184">
        <v>118.2</v>
      </c>
      <c r="R30" s="184">
        <v>189.3</v>
      </c>
      <c r="S30" s="184">
        <v>420.8</v>
      </c>
    </row>
    <row r="31" spans="1:485" s="2" customFormat="1" x14ac:dyDescent="0.2">
      <c r="B31" s="66" t="s">
        <v>99</v>
      </c>
      <c r="C31" s="185">
        <f t="shared" ref="C31:G31" si="13">C30/C14</f>
        <v>3.7017702828836409E-2</v>
      </c>
      <c r="D31" s="185">
        <f t="shared" si="13"/>
        <v>3.6336622297548818E-2</v>
      </c>
      <c r="E31" s="185">
        <f t="shared" si="13"/>
        <v>5.9443929467577011E-2</v>
      </c>
      <c r="F31" s="185">
        <f t="shared" si="13"/>
        <v>4.7918389786400423E-2</v>
      </c>
      <c r="G31" s="185">
        <f t="shared" si="13"/>
        <v>3.217717639489566E-2</v>
      </c>
      <c r="H31" s="185">
        <v>4.6497549449518553E-3</v>
      </c>
      <c r="I31" s="185">
        <v>6.3692325985226422E-2</v>
      </c>
      <c r="J31" s="185">
        <v>3.6344866066947243E-2</v>
      </c>
      <c r="K31" s="185">
        <v>4.0000000000000001E-3</v>
      </c>
      <c r="L31" s="185">
        <v>5.6000000000000001E-2</v>
      </c>
      <c r="M31" s="185">
        <v>3.5000000000000003E-2</v>
      </c>
      <c r="N31" s="185">
        <v>-6.4707811317479977E-2</v>
      </c>
      <c r="O31" s="185">
        <v>0.10413301442373579</v>
      </c>
      <c r="P31" s="185">
        <v>3.1822696997201735E-2</v>
      </c>
      <c r="Q31" s="185">
        <f t="shared" ref="Q31:S31" si="14">Q30/Q14</f>
        <v>6.3898799870256248E-2</v>
      </c>
      <c r="R31" s="185">
        <f t="shared" si="14"/>
        <v>7.3563129056075857E-2</v>
      </c>
      <c r="S31" s="185">
        <f t="shared" si="14"/>
        <v>5.2718616887997997E-2</v>
      </c>
    </row>
    <row r="32" spans="1:485" s="2" customFormat="1" x14ac:dyDescent="0.2">
      <c r="B32" s="25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</row>
    <row r="33" spans="2:19" s="2" customFormat="1" x14ac:dyDescent="0.2">
      <c r="B33" s="25"/>
      <c r="C33" s="181"/>
      <c r="D33" s="181"/>
      <c r="E33" s="181"/>
      <c r="F33" s="181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</row>
    <row r="34" spans="2:19" x14ac:dyDescent="0.2">
      <c r="B34" s="69" t="s">
        <v>108</v>
      </c>
      <c r="C34" s="187"/>
      <c r="D34" s="187"/>
      <c r="E34" s="187"/>
      <c r="F34" s="187"/>
      <c r="G34" s="188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</row>
    <row r="35" spans="2:19" x14ac:dyDescent="0.2">
      <c r="B35" s="8" t="s">
        <v>11</v>
      </c>
      <c r="C35" s="139">
        <v>4.4408074789402407</v>
      </c>
      <c r="D35" s="190">
        <v>4.4787840699999997</v>
      </c>
      <c r="E35" s="139">
        <v>4.9740110499999997</v>
      </c>
      <c r="F35" s="190">
        <v>6.8675358099999997</v>
      </c>
      <c r="G35" s="190">
        <v>3.6026916000000022</v>
      </c>
      <c r="H35" s="190">
        <v>0.8</v>
      </c>
      <c r="I35" s="190">
        <v>0.650025030000001</v>
      </c>
      <c r="J35" s="190">
        <v>1.450025030000001</v>
      </c>
      <c r="K35" s="190">
        <v>0.9</v>
      </c>
      <c r="L35" s="190">
        <v>0.7</v>
      </c>
      <c r="M35" s="190">
        <v>3.1</v>
      </c>
      <c r="N35" s="190">
        <v>0.98226255000000007</v>
      </c>
      <c r="O35" s="190">
        <v>0.85774979000000107</v>
      </c>
      <c r="P35" s="190">
        <v>1.8400123400000012</v>
      </c>
      <c r="Q35" s="190">
        <v>0.8</v>
      </c>
      <c r="R35" s="190">
        <v>0.9</v>
      </c>
      <c r="S35" s="190">
        <v>3.6</v>
      </c>
    </row>
    <row r="36" spans="2:19" x14ac:dyDescent="0.2">
      <c r="B36" s="8" t="s">
        <v>14</v>
      </c>
      <c r="C36" s="139">
        <v>9.5672584347162495</v>
      </c>
      <c r="D36" s="190">
        <v>8.9575681399999993</v>
      </c>
      <c r="E36" s="139">
        <v>9.9480220999999993</v>
      </c>
      <c r="F36" s="190">
        <v>13.735071619999999</v>
      </c>
      <c r="G36" s="190">
        <v>10.14532898</v>
      </c>
      <c r="H36" s="190">
        <v>2</v>
      </c>
      <c r="I36" s="190">
        <v>1.80073894</v>
      </c>
      <c r="J36" s="190">
        <v>3.80073894</v>
      </c>
      <c r="K36" s="190">
        <v>2.2999999999999998</v>
      </c>
      <c r="L36" s="190">
        <v>2.2999999999999998</v>
      </c>
      <c r="M36" s="190">
        <v>8.4</v>
      </c>
      <c r="N36" s="190">
        <v>2.7118702499999996</v>
      </c>
      <c r="O36" s="190">
        <v>2.6412524900000007</v>
      </c>
      <c r="P36" s="190">
        <v>5.3531227399999999</v>
      </c>
      <c r="Q36" s="190">
        <v>2.1</v>
      </c>
      <c r="R36" s="190">
        <v>2.6</v>
      </c>
      <c r="S36" s="190">
        <v>10</v>
      </c>
    </row>
    <row r="37" spans="2:19" x14ac:dyDescent="0.2">
      <c r="B37" s="8" t="s">
        <v>15</v>
      </c>
      <c r="C37" s="139">
        <v>5.8120944326117767</v>
      </c>
      <c r="D37" s="190">
        <v>4.47878402</v>
      </c>
      <c r="E37" s="139">
        <v>4.9740110399999997</v>
      </c>
      <c r="F37" s="190">
        <v>6.8675358000000006</v>
      </c>
      <c r="G37" s="190">
        <v>29.50824369</v>
      </c>
      <c r="H37" s="190">
        <v>8.9</v>
      </c>
      <c r="I37" s="190">
        <v>7.2879371400000101</v>
      </c>
      <c r="J37" s="190">
        <v>16.18793714000001</v>
      </c>
      <c r="K37" s="190">
        <v>10</v>
      </c>
      <c r="L37" s="190">
        <v>8.3000000000000007</v>
      </c>
      <c r="M37" s="190">
        <v>34.5</v>
      </c>
      <c r="N37" s="190">
        <v>10.75944954</v>
      </c>
      <c r="O37" s="190">
        <v>9.9591173600000005</v>
      </c>
      <c r="P37" s="190">
        <v>20.718566899999999</v>
      </c>
      <c r="Q37" s="190">
        <v>10.3</v>
      </c>
      <c r="R37" s="190">
        <v>9.3000000000000007</v>
      </c>
      <c r="S37" s="190">
        <v>40.200000000000003</v>
      </c>
    </row>
    <row r="38" spans="2:19" x14ac:dyDescent="0.2">
      <c r="B38" s="70" t="s">
        <v>26</v>
      </c>
      <c r="C38" s="191">
        <v>19.820160346268267</v>
      </c>
      <c r="D38" s="192">
        <v>17.915136229999998</v>
      </c>
      <c r="E38" s="191">
        <v>19.896044189999998</v>
      </c>
      <c r="F38" s="192">
        <v>27.470143229999998</v>
      </c>
      <c r="G38" s="192">
        <v>43.256264270000003</v>
      </c>
      <c r="H38" s="192">
        <v>11.8</v>
      </c>
      <c r="I38" s="192">
        <v>9.7387011100000116</v>
      </c>
      <c r="J38" s="192">
        <v>21.538701110000012</v>
      </c>
      <c r="K38" s="192">
        <v>13.2</v>
      </c>
      <c r="L38" s="192">
        <v>11.3</v>
      </c>
      <c r="M38" s="192">
        <v>46</v>
      </c>
      <c r="N38" s="192">
        <v>14.453582340000001</v>
      </c>
      <c r="O38" s="192">
        <v>13.458119640000003</v>
      </c>
      <c r="P38" s="192">
        <v>27.9</v>
      </c>
      <c r="Q38" s="192">
        <v>13.2</v>
      </c>
      <c r="R38" s="192">
        <v>12.7</v>
      </c>
      <c r="S38" s="192">
        <v>53.8</v>
      </c>
    </row>
    <row r="39" spans="2:19" x14ac:dyDescent="0.2">
      <c r="B39" s="19"/>
      <c r="C39" s="175"/>
      <c r="D39" s="175"/>
      <c r="E39" s="175"/>
      <c r="F39" s="175"/>
      <c r="G39" s="175"/>
      <c r="H39" s="175"/>
      <c r="I39" s="175"/>
      <c r="J39" s="160"/>
      <c r="K39" s="160"/>
      <c r="L39" s="160"/>
      <c r="M39" s="160"/>
      <c r="N39" s="160"/>
      <c r="O39" s="160"/>
      <c r="P39" s="160"/>
      <c r="Q39" s="160"/>
      <c r="R39" s="160"/>
      <c r="S39" s="160"/>
    </row>
    <row r="40" spans="2:19" x14ac:dyDescent="0.2">
      <c r="B40" s="68" t="s">
        <v>105</v>
      </c>
      <c r="C40" s="193">
        <v>0</v>
      </c>
      <c r="D40" s="193">
        <v>0</v>
      </c>
      <c r="E40" s="193">
        <v>-10.6</v>
      </c>
      <c r="F40" s="193">
        <v>0</v>
      </c>
      <c r="G40" s="193">
        <v>10.9</v>
      </c>
      <c r="H40" s="193">
        <v>13.1</v>
      </c>
      <c r="I40" s="193">
        <v>0</v>
      </c>
      <c r="J40" s="194">
        <v>13.1</v>
      </c>
      <c r="K40" s="194">
        <v>0</v>
      </c>
      <c r="L40" s="194">
        <v>0</v>
      </c>
      <c r="M40" s="194">
        <v>13.1</v>
      </c>
      <c r="N40" s="194">
        <v>0</v>
      </c>
      <c r="O40" s="194">
        <v>0</v>
      </c>
      <c r="P40" s="194">
        <v>0</v>
      </c>
      <c r="Q40" s="194">
        <v>0</v>
      </c>
      <c r="R40" s="194">
        <v>0</v>
      </c>
      <c r="S40" s="194">
        <v>0</v>
      </c>
    </row>
    <row r="41" spans="2:19" x14ac:dyDescent="0.2">
      <c r="B41" s="19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</row>
    <row r="42" spans="2:19" x14ac:dyDescent="0.2">
      <c r="B42" s="65" t="s">
        <v>106</v>
      </c>
      <c r="C42" s="195">
        <f t="shared" ref="C42:G42" si="15">C40+C38</f>
        <v>19.820160346268267</v>
      </c>
      <c r="D42" s="195">
        <f t="shared" si="15"/>
        <v>17.915136229999998</v>
      </c>
      <c r="E42" s="195">
        <f t="shared" si="15"/>
        <v>9.2960441899999982</v>
      </c>
      <c r="F42" s="195">
        <f t="shared" si="15"/>
        <v>27.470143229999998</v>
      </c>
      <c r="G42" s="195">
        <f t="shared" si="15"/>
        <v>54.156264270000001</v>
      </c>
      <c r="H42" s="195">
        <v>24.8</v>
      </c>
      <c r="I42" s="195">
        <v>9.7387011100000116</v>
      </c>
      <c r="J42" s="195">
        <f>J38+J40</f>
        <v>34.638701110000014</v>
      </c>
      <c r="K42" s="195">
        <f>(K38+K40)</f>
        <v>13.2</v>
      </c>
      <c r="L42" s="195">
        <v>11.3</v>
      </c>
      <c r="M42" s="195">
        <v>59.1</v>
      </c>
      <c r="N42" s="195">
        <f>N38</f>
        <v>14.453582340000001</v>
      </c>
      <c r="O42" s="192">
        <v>13.458119640000003</v>
      </c>
      <c r="P42" s="192">
        <v>27.9</v>
      </c>
      <c r="Q42" s="192">
        <v>13.2</v>
      </c>
      <c r="R42" s="192">
        <v>12.7</v>
      </c>
      <c r="S42" s="192">
        <v>53.8</v>
      </c>
    </row>
    <row r="43" spans="2:19" x14ac:dyDescent="0.2">
      <c r="B43" s="19"/>
      <c r="C43" s="19"/>
      <c r="D43" s="19"/>
      <c r="E43" s="19"/>
      <c r="F43" s="19"/>
      <c r="G43" s="19"/>
      <c r="H43" s="19"/>
    </row>
    <row r="44" spans="2:19" x14ac:dyDescent="0.2">
      <c r="B44" s="19"/>
      <c r="C44" s="19"/>
      <c r="D44" s="19"/>
      <c r="E44" s="19"/>
      <c r="F44" s="19"/>
      <c r="G44" s="19"/>
      <c r="H44" s="19"/>
    </row>
  </sheetData>
  <pageMargins left="0.7" right="0.7" top="0.75" bottom="0.75" header="0.3" footer="0.3"/>
  <pageSetup paperSize="9" scale="6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C70A7-B2C3-43C1-A5B5-E1F87BB1FF55}">
  <sheetPr>
    <pageSetUpPr fitToPage="1"/>
  </sheetPr>
  <dimension ref="B1:S43"/>
  <sheetViews>
    <sheetView view="pageBreakPreview" topLeftCell="A16" zoomScaleNormal="91" zoomScaleSheetLayoutView="100" zoomScalePageLayoutView="85" workbookViewId="0">
      <selection activeCell="V41" sqref="V41"/>
    </sheetView>
  </sheetViews>
  <sheetFormatPr defaultColWidth="8.7109375" defaultRowHeight="12.75" outlineLevelCol="1" x14ac:dyDescent="0.2"/>
  <cols>
    <col min="1" max="1" width="0.5703125" style="19" customWidth="1"/>
    <col min="2" max="2" width="40.7109375" style="19" customWidth="1"/>
    <col min="3" max="7" width="12.7109375" style="94" customWidth="1"/>
    <col min="8" max="8" width="12.7109375" style="94" hidden="1" customWidth="1" outlineLevel="1"/>
    <col min="9" max="12" width="12.7109375" style="19" hidden="1" customWidth="1" outlineLevel="1"/>
    <col min="13" max="13" width="12.7109375" style="19" customWidth="1" collapsed="1"/>
    <col min="14" max="14" width="13.42578125" style="19" customWidth="1"/>
    <col min="15" max="19" width="12.7109375" style="19" customWidth="1"/>
    <col min="20" max="20" width="1.140625" style="19" customWidth="1"/>
    <col min="21" max="16384" width="8.7109375" style="19"/>
  </cols>
  <sheetData>
    <row r="1" spans="2:19" ht="14.25" customHeight="1" x14ac:dyDescent="0.2"/>
    <row r="2" spans="2:19" ht="14.25" customHeight="1" x14ac:dyDescent="0.2"/>
    <row r="3" spans="2:19" ht="14.25" customHeight="1" x14ac:dyDescent="0.2"/>
    <row r="4" spans="2:19" ht="14.25" customHeight="1" x14ac:dyDescent="0.2"/>
    <row r="5" spans="2:19" ht="14.25" customHeight="1" x14ac:dyDescent="0.2"/>
    <row r="6" spans="2:19" ht="14.25" customHeight="1" x14ac:dyDescent="0.2"/>
    <row r="7" spans="2:19" ht="14.25" customHeight="1" x14ac:dyDescent="0.2"/>
    <row r="8" spans="2:19" ht="14.25" customHeight="1" x14ac:dyDescent="0.2"/>
    <row r="9" spans="2:19" ht="14.25" customHeight="1" x14ac:dyDescent="0.2">
      <c r="I9" s="94"/>
      <c r="J9" s="94"/>
      <c r="K9" s="94"/>
      <c r="L9" s="94"/>
      <c r="M9" s="94"/>
      <c r="N9" s="94"/>
    </row>
    <row r="10" spans="2:19" x14ac:dyDescent="0.2">
      <c r="B10" s="62" t="s">
        <v>109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52"/>
      <c r="P10" s="52"/>
      <c r="Q10" s="52"/>
      <c r="R10" s="52"/>
      <c r="S10" s="88"/>
    </row>
    <row r="11" spans="2:19" x14ac:dyDescent="0.2">
      <c r="B11" s="15"/>
      <c r="C11" s="89"/>
      <c r="D11" s="89"/>
      <c r="E11" s="89"/>
      <c r="F11" s="90"/>
      <c r="G11" s="91"/>
      <c r="H11" s="91"/>
      <c r="I11" s="91"/>
      <c r="J11" s="91"/>
      <c r="K11" s="91"/>
      <c r="L11" s="91"/>
      <c r="M11" s="91"/>
      <c r="N11" s="91"/>
      <c r="O11" s="112"/>
      <c r="P11" s="91"/>
      <c r="Q11" s="112"/>
      <c r="R11" s="112"/>
      <c r="S11" s="91"/>
    </row>
    <row r="12" spans="2:19" ht="26.25" thickBot="1" x14ac:dyDescent="0.25">
      <c r="B12" s="15"/>
      <c r="C12" s="92" t="s">
        <v>73</v>
      </c>
      <c r="D12" s="92" t="s">
        <v>74</v>
      </c>
      <c r="E12" s="92" t="s">
        <v>75</v>
      </c>
      <c r="F12" s="92" t="s">
        <v>76</v>
      </c>
      <c r="G12" s="92" t="s">
        <v>77</v>
      </c>
      <c r="H12" s="93" t="s">
        <v>78</v>
      </c>
      <c r="I12" s="93" t="s">
        <v>153</v>
      </c>
      <c r="J12" s="57" t="s">
        <v>154</v>
      </c>
      <c r="K12" s="57" t="s">
        <v>157</v>
      </c>
      <c r="L12" s="57" t="s">
        <v>159</v>
      </c>
      <c r="M12" s="56" t="s">
        <v>160</v>
      </c>
      <c r="N12" s="57" t="s">
        <v>165</v>
      </c>
      <c r="O12" s="57" t="s">
        <v>168</v>
      </c>
      <c r="P12" s="57" t="s">
        <v>169</v>
      </c>
      <c r="Q12" s="57" t="s">
        <v>173</v>
      </c>
      <c r="R12" s="57" t="s">
        <v>179</v>
      </c>
      <c r="S12" s="56" t="s">
        <v>180</v>
      </c>
    </row>
    <row r="13" spans="2:19" ht="13.5" thickTop="1" x14ac:dyDescent="0.2">
      <c r="B13" s="20"/>
      <c r="C13" s="73"/>
      <c r="D13" s="73"/>
      <c r="E13" s="73"/>
      <c r="G13" s="95"/>
      <c r="H13" s="95"/>
    </row>
    <row r="14" spans="2:19" x14ac:dyDescent="0.2">
      <c r="B14" s="29" t="s">
        <v>104</v>
      </c>
      <c r="C14" s="196">
        <v>2214.0371614499991</v>
      </c>
      <c r="D14" s="196">
        <v>2958.1713707400004</v>
      </c>
      <c r="E14" s="196">
        <v>3638.9859537800012</v>
      </c>
      <c r="F14" s="196">
        <v>4489.0180707000009</v>
      </c>
      <c r="G14" s="196">
        <v>5387.9</v>
      </c>
      <c r="H14" s="196">
        <v>1378.2</v>
      </c>
      <c r="I14" s="196">
        <v>1597.30506629</v>
      </c>
      <c r="J14" s="196">
        <f>I14+H14</f>
        <v>2975.5050662900003</v>
      </c>
      <c r="K14" s="196">
        <v>1521.1</v>
      </c>
      <c r="L14" s="196">
        <v>1985.9</v>
      </c>
      <c r="M14" s="196">
        <v>6482.5</v>
      </c>
      <c r="N14" s="196">
        <v>1524.1833573399999</v>
      </c>
      <c r="O14" s="196">
        <v>2034.70541252</v>
      </c>
      <c r="P14" s="196">
        <v>3558.8887698600001</v>
      </c>
      <c r="Q14" s="196">
        <v>1849.8</v>
      </c>
      <c r="R14" s="196">
        <v>2573.3000000000002</v>
      </c>
      <c r="S14" s="196">
        <v>7982</v>
      </c>
    </row>
    <row r="15" spans="2:19" ht="6" customHeight="1" x14ac:dyDescent="0.2">
      <c r="B15" s="29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</row>
    <row r="16" spans="2:19" x14ac:dyDescent="0.2">
      <c r="B16" s="78" t="s">
        <v>1</v>
      </c>
      <c r="C16" s="197" t="s">
        <v>2</v>
      </c>
      <c r="D16" s="197" t="s">
        <v>2</v>
      </c>
      <c r="E16" s="197" t="s">
        <v>2</v>
      </c>
      <c r="F16" s="197">
        <v>4150.4510721198521</v>
      </c>
      <c r="G16" s="197">
        <v>4967.6638034708503</v>
      </c>
      <c r="H16" s="197">
        <v>1268.5</v>
      </c>
      <c r="I16" s="197">
        <v>1478.0795841899701</v>
      </c>
      <c r="J16" s="197">
        <f t="shared" ref="J16:J18" si="0">I16+H16</f>
        <v>2746.5795841899699</v>
      </c>
      <c r="K16" s="197">
        <v>1397.8</v>
      </c>
      <c r="L16" s="197">
        <v>1820.5</v>
      </c>
      <c r="M16" s="197">
        <v>5964.9</v>
      </c>
      <c r="N16" s="197">
        <v>1391.6360517000001</v>
      </c>
      <c r="O16" s="197">
        <v>1870.20655158</v>
      </c>
      <c r="P16" s="197">
        <v>3261.8426032799998</v>
      </c>
      <c r="Q16" s="197">
        <v>1664.3</v>
      </c>
      <c r="R16" s="197">
        <v>2331.6</v>
      </c>
      <c r="S16" s="197">
        <v>7257.7</v>
      </c>
    </row>
    <row r="17" spans="2:19" x14ac:dyDescent="0.2">
      <c r="B17" s="71" t="s">
        <v>3</v>
      </c>
      <c r="C17" s="198" t="s">
        <v>2</v>
      </c>
      <c r="D17" s="198">
        <v>1580.1</v>
      </c>
      <c r="E17" s="198">
        <v>1813.8</v>
      </c>
      <c r="F17" s="198">
        <v>2150.0480912772518</v>
      </c>
      <c r="G17" s="198">
        <v>2483.7094777373209</v>
      </c>
      <c r="H17" s="198">
        <v>621.70000000000005</v>
      </c>
      <c r="I17" s="198">
        <v>731.95366063103904</v>
      </c>
      <c r="J17" s="198">
        <f t="shared" si="0"/>
        <v>1353.6536606310392</v>
      </c>
      <c r="K17" s="198">
        <v>666.7</v>
      </c>
      <c r="L17" s="198">
        <v>876.9</v>
      </c>
      <c r="M17" s="198">
        <v>2897.2</v>
      </c>
      <c r="N17" s="198">
        <v>663.63689078813104</v>
      </c>
      <c r="O17" s="198">
        <v>863.40149229834401</v>
      </c>
      <c r="P17" s="198">
        <v>1527</v>
      </c>
      <c r="Q17" s="198">
        <v>764.5</v>
      </c>
      <c r="R17" s="198">
        <v>1027.5</v>
      </c>
      <c r="S17" s="198">
        <v>3319</v>
      </c>
    </row>
    <row r="18" spans="2:19" x14ac:dyDescent="0.2">
      <c r="B18" s="82" t="s">
        <v>4</v>
      </c>
      <c r="C18" s="199" t="s">
        <v>2</v>
      </c>
      <c r="D18" s="199">
        <v>1211.5999999999999</v>
      </c>
      <c r="E18" s="199">
        <v>1570.2</v>
      </c>
      <c r="F18" s="199">
        <v>2000.4029808426008</v>
      </c>
      <c r="G18" s="200">
        <v>2483.9543257335272</v>
      </c>
      <c r="H18" s="200">
        <v>646.79999999999995</v>
      </c>
      <c r="I18" s="200">
        <v>746.12592400829897</v>
      </c>
      <c r="J18" s="200">
        <f t="shared" si="0"/>
        <v>1392.9259240082988</v>
      </c>
      <c r="K18" s="200">
        <v>731.1</v>
      </c>
      <c r="L18" s="200">
        <v>943.6</v>
      </c>
      <c r="M18" s="200">
        <v>3067.7</v>
      </c>
      <c r="N18" s="200">
        <v>727.99916091186901</v>
      </c>
      <c r="O18" s="200">
        <v>1006.80505928166</v>
      </c>
      <c r="P18" s="200">
        <v>1734.8</v>
      </c>
      <c r="Q18" s="200">
        <v>899.8</v>
      </c>
      <c r="R18" s="200">
        <v>1304</v>
      </c>
      <c r="S18" s="200">
        <v>3938.7</v>
      </c>
    </row>
    <row r="19" spans="2:19" ht="6" customHeight="1" x14ac:dyDescent="0.2">
      <c r="B19" s="71"/>
      <c r="C19" s="198"/>
      <c r="D19" s="198"/>
      <c r="E19" s="198"/>
      <c r="F19" s="198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</row>
    <row r="20" spans="2:19" x14ac:dyDescent="0.2">
      <c r="B20" s="31" t="s">
        <v>5</v>
      </c>
      <c r="C20" s="202" t="s">
        <v>2</v>
      </c>
      <c r="D20" s="202" t="s">
        <v>2</v>
      </c>
      <c r="E20" s="202" t="s">
        <v>2</v>
      </c>
      <c r="F20" s="202">
        <v>345.26546344999986</v>
      </c>
      <c r="G20" s="202">
        <v>497.50529756000003</v>
      </c>
      <c r="H20" s="202">
        <v>136.80000000000001</v>
      </c>
      <c r="I20" s="202">
        <v>155.72574297</v>
      </c>
      <c r="J20" s="202">
        <f t="shared" ref="J20:J22" si="1">I20+H20</f>
        <v>292.52574297000001</v>
      </c>
      <c r="K20" s="202">
        <v>160.4</v>
      </c>
      <c r="L20" s="202">
        <v>206.6</v>
      </c>
      <c r="M20" s="202">
        <v>659.4</v>
      </c>
      <c r="N20" s="202">
        <v>184.74106058999999</v>
      </c>
      <c r="O20" s="202">
        <v>252.21334934999999</v>
      </c>
      <c r="P20" s="202">
        <v>436.95440994000001</v>
      </c>
      <c r="Q20" s="202">
        <v>260.5</v>
      </c>
      <c r="R20" s="202">
        <v>280.60000000000002</v>
      </c>
      <c r="S20" s="202">
        <v>978.1</v>
      </c>
    </row>
    <row r="21" spans="2:19" x14ac:dyDescent="0.2">
      <c r="B21" s="78" t="s">
        <v>6</v>
      </c>
      <c r="C21" s="197" t="s">
        <v>2</v>
      </c>
      <c r="D21" s="197">
        <v>166.5</v>
      </c>
      <c r="E21" s="197">
        <v>255.1</v>
      </c>
      <c r="F21" s="197">
        <v>345.28859398197517</v>
      </c>
      <c r="G21" s="197">
        <v>444.75432573000001</v>
      </c>
      <c r="H21" s="197">
        <v>102.6</v>
      </c>
      <c r="I21" s="197">
        <v>45.175032770000001</v>
      </c>
      <c r="J21" s="197">
        <f t="shared" si="1"/>
        <v>147.77503277</v>
      </c>
      <c r="K21" s="197">
        <v>42.2</v>
      </c>
      <c r="L21" s="197">
        <v>62.2</v>
      </c>
      <c r="M21" s="197">
        <v>252.3</v>
      </c>
      <c r="N21" s="197">
        <v>37.427298059999998</v>
      </c>
      <c r="O21" s="197">
        <v>40.083056679999999</v>
      </c>
      <c r="P21" s="197">
        <v>77.510354739999997</v>
      </c>
      <c r="Q21" s="197">
        <v>43.2</v>
      </c>
      <c r="R21" s="197">
        <v>75.3</v>
      </c>
      <c r="S21" s="197">
        <v>196</v>
      </c>
    </row>
    <row r="22" spans="2:19" x14ac:dyDescent="0.2">
      <c r="B22" s="31" t="s">
        <v>7</v>
      </c>
      <c r="C22" s="202" t="s">
        <v>2</v>
      </c>
      <c r="D22" s="202" t="s">
        <v>2</v>
      </c>
      <c r="E22" s="202" t="s">
        <v>2</v>
      </c>
      <c r="F22" s="202">
        <v>-351.98705885182665</v>
      </c>
      <c r="G22" s="202">
        <v>-522.03450132084981</v>
      </c>
      <c r="H22" s="202">
        <v>-129.69999999999999</v>
      </c>
      <c r="I22" s="202">
        <v>-81.67529363997005</v>
      </c>
      <c r="J22" s="202">
        <f t="shared" si="1"/>
        <v>-211.37529363997004</v>
      </c>
      <c r="K22" s="202">
        <v>-79.400000000000006</v>
      </c>
      <c r="L22" s="202">
        <v>-103.3</v>
      </c>
      <c r="M22" s="202">
        <v>-394.1</v>
      </c>
      <c r="N22" s="202">
        <v>-89.621053010000196</v>
      </c>
      <c r="O22" s="202">
        <v>-127.79754509000009</v>
      </c>
      <c r="P22" s="202">
        <v>-217.4185980999996</v>
      </c>
      <c r="Q22" s="202">
        <v>-118.2</v>
      </c>
      <c r="R22" s="202">
        <v>-114.2</v>
      </c>
      <c r="S22" s="202">
        <v>-449.8</v>
      </c>
    </row>
    <row r="23" spans="2:19" x14ac:dyDescent="0.2">
      <c r="B23" s="31"/>
      <c r="C23" s="202"/>
      <c r="D23" s="202"/>
      <c r="E23" s="202"/>
      <c r="F23" s="202"/>
      <c r="G23" s="202"/>
      <c r="H23" s="202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</row>
    <row r="24" spans="2:19" x14ac:dyDescent="0.2">
      <c r="B24" s="29" t="s">
        <v>119</v>
      </c>
      <c r="C24" s="196">
        <v>82</v>
      </c>
      <c r="D24" s="196">
        <v>107.5</v>
      </c>
      <c r="E24" s="196">
        <v>216.3</v>
      </c>
      <c r="F24" s="196">
        <v>215.11377121999504</v>
      </c>
      <c r="G24" s="196">
        <v>173.37422527999942</v>
      </c>
      <c r="H24" s="196">
        <v>6.4</v>
      </c>
      <c r="I24" s="196">
        <v>101.73607601627209</v>
      </c>
      <c r="J24" s="196">
        <f>I24+H24</f>
        <v>108.1360760162721</v>
      </c>
      <c r="K24" s="196">
        <v>6.3</v>
      </c>
      <c r="L24" s="196">
        <v>110.4</v>
      </c>
      <c r="M24" s="196">
        <v>224.9</v>
      </c>
      <c r="N24" s="196">
        <v>-98.6</v>
      </c>
      <c r="O24" s="196">
        <v>211.88000806999844</v>
      </c>
      <c r="P24" s="196">
        <v>113.3</v>
      </c>
      <c r="Q24" s="196">
        <v>118.2</v>
      </c>
      <c r="R24" s="196">
        <v>189.3</v>
      </c>
      <c r="S24" s="196">
        <v>420.8</v>
      </c>
    </row>
    <row r="25" spans="2:19" ht="6" customHeight="1" x14ac:dyDescent="0.2">
      <c r="B25" s="29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</row>
    <row r="26" spans="2:19" x14ac:dyDescent="0.2">
      <c r="B26" s="78" t="s">
        <v>1</v>
      </c>
      <c r="C26" s="197" t="s">
        <v>2</v>
      </c>
      <c r="D26" s="203"/>
      <c r="E26" s="203"/>
      <c r="F26" s="197">
        <v>213.7490897065197</v>
      </c>
      <c r="G26" s="204">
        <v>161.98006781439182</v>
      </c>
      <c r="H26" s="204">
        <v>8.4</v>
      </c>
      <c r="I26" s="204">
        <v>103.6032630726104</v>
      </c>
      <c r="J26" s="204">
        <f t="shared" ref="J26:J27" si="2">I26+H26</f>
        <v>112.00326307261041</v>
      </c>
      <c r="K26" s="204">
        <v>9.5</v>
      </c>
      <c r="L26" s="204">
        <v>98.4</v>
      </c>
      <c r="M26" s="204">
        <v>219.9</v>
      </c>
      <c r="N26" s="204">
        <v>-99.618522546465698</v>
      </c>
      <c r="O26" s="204">
        <v>198.09217905123359</v>
      </c>
      <c r="P26" s="204">
        <v>98.473656504767888</v>
      </c>
      <c r="Q26" s="204">
        <v>89</v>
      </c>
      <c r="R26" s="204">
        <v>154.19999999999999</v>
      </c>
      <c r="S26" s="205">
        <v>341.7</v>
      </c>
    </row>
    <row r="27" spans="2:19" x14ac:dyDescent="0.2">
      <c r="B27" s="71" t="s">
        <v>3</v>
      </c>
      <c r="C27" s="198" t="s">
        <v>2</v>
      </c>
      <c r="D27" s="198">
        <v>101.9</v>
      </c>
      <c r="E27" s="198">
        <v>226.3</v>
      </c>
      <c r="F27" s="198">
        <v>193.4953366704643</v>
      </c>
      <c r="G27" s="201">
        <v>139.94082450199221</v>
      </c>
      <c r="H27" s="201">
        <v>26.3</v>
      </c>
      <c r="I27" s="201">
        <v>67.480277195006707</v>
      </c>
      <c r="J27" s="201">
        <f t="shared" si="2"/>
        <v>93.780277195006704</v>
      </c>
      <c r="K27" s="201">
        <v>40.1</v>
      </c>
      <c r="L27" s="201">
        <v>85.5</v>
      </c>
      <c r="M27" s="201">
        <v>219.5</v>
      </c>
      <c r="N27" s="201">
        <v>-11.6024583207583</v>
      </c>
      <c r="O27" s="201">
        <v>124.37762787245801</v>
      </c>
      <c r="P27" s="201">
        <v>112.7751695516997</v>
      </c>
      <c r="Q27" s="201">
        <v>68.7</v>
      </c>
      <c r="R27" s="206">
        <v>106.9</v>
      </c>
      <c r="S27" s="206">
        <v>288.39999999999998</v>
      </c>
    </row>
    <row r="28" spans="2:19" x14ac:dyDescent="0.2">
      <c r="B28" s="82" t="s">
        <v>4</v>
      </c>
      <c r="C28" s="199" t="s">
        <v>2</v>
      </c>
      <c r="D28" s="199">
        <v>-3.3</v>
      </c>
      <c r="E28" s="199">
        <v>-3.3</v>
      </c>
      <c r="F28" s="199">
        <v>20.2537530360554</v>
      </c>
      <c r="G28" s="200">
        <v>22.03924331240249</v>
      </c>
      <c r="H28" s="200">
        <v>-18</v>
      </c>
      <c r="I28" s="200">
        <v>36.122985877603696</v>
      </c>
      <c r="J28" s="200">
        <v>18.2</v>
      </c>
      <c r="K28" s="200">
        <v>-30.7</v>
      </c>
      <c r="L28" s="200">
        <v>12.9</v>
      </c>
      <c r="M28" s="200">
        <v>0.4</v>
      </c>
      <c r="N28" s="200">
        <v>-88.016064225707396</v>
      </c>
      <c r="O28" s="200">
        <v>73.714551178775594</v>
      </c>
      <c r="P28" s="200">
        <v>-14.301513046931802</v>
      </c>
      <c r="Q28" s="200">
        <v>20.2</v>
      </c>
      <c r="R28" s="200">
        <v>47.3</v>
      </c>
      <c r="S28" s="200">
        <v>53.3</v>
      </c>
    </row>
    <row r="29" spans="2:19" ht="6" customHeight="1" x14ac:dyDescent="0.2">
      <c r="B29" s="71"/>
      <c r="C29" s="198"/>
      <c r="D29" s="198"/>
      <c r="E29" s="198"/>
      <c r="F29" s="198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</row>
    <row r="30" spans="2:19" x14ac:dyDescent="0.2">
      <c r="B30" s="31" t="s">
        <v>5</v>
      </c>
      <c r="C30" s="202" t="s">
        <v>2</v>
      </c>
      <c r="D30" s="202" t="s">
        <v>2</v>
      </c>
      <c r="E30" s="202" t="s">
        <v>2</v>
      </c>
      <c r="F30" s="202">
        <v>27.648916342987047</v>
      </c>
      <c r="G30" s="202">
        <v>35.15369484043778</v>
      </c>
      <c r="H30" s="202">
        <v>3.8</v>
      </c>
      <c r="I30" s="202">
        <v>6.8971286799999296</v>
      </c>
      <c r="J30" s="202">
        <f t="shared" ref="J30:J32" si="3">I30+H30</f>
        <v>10.697128679999929</v>
      </c>
      <c r="K30" s="202">
        <v>3.2</v>
      </c>
      <c r="L30" s="202">
        <v>13.7</v>
      </c>
      <c r="M30" s="202">
        <v>27.7</v>
      </c>
      <c r="N30" s="202">
        <v>7.7686676200000297</v>
      </c>
      <c r="O30" s="202">
        <v>15.81968075</v>
      </c>
      <c r="P30" s="202">
        <v>23.58834837000003</v>
      </c>
      <c r="Q30" s="202">
        <v>28.3</v>
      </c>
      <c r="R30" s="202">
        <v>36.1</v>
      </c>
      <c r="S30" s="202">
        <v>88</v>
      </c>
    </row>
    <row r="31" spans="2:19" x14ac:dyDescent="0.2">
      <c r="B31" s="78" t="s">
        <v>6</v>
      </c>
      <c r="C31" s="197" t="s">
        <v>2</v>
      </c>
      <c r="D31" s="197">
        <v>8.9</v>
      </c>
      <c r="E31" s="197">
        <v>-6.7</v>
      </c>
      <c r="F31" s="197">
        <v>-26.284226229507905</v>
      </c>
      <c r="G31" s="204">
        <v>-24.41550887966287</v>
      </c>
      <c r="H31" s="204">
        <v>-6.2</v>
      </c>
      <c r="I31" s="204">
        <v>-8.9064411299999602</v>
      </c>
      <c r="J31" s="204">
        <f t="shared" si="3"/>
        <v>-15.106441129999961</v>
      </c>
      <c r="K31" s="204">
        <v>-6.4</v>
      </c>
      <c r="L31" s="204">
        <v>-1.7</v>
      </c>
      <c r="M31" s="204">
        <v>-23.3</v>
      </c>
      <c r="N31" s="204">
        <v>-6.8143634000000004</v>
      </c>
      <c r="O31" s="204">
        <v>-1.3150385400000106</v>
      </c>
      <c r="P31" s="204">
        <v>-8.1294019400000117</v>
      </c>
      <c r="Q31" s="204">
        <v>-3.9</v>
      </c>
      <c r="R31" s="204">
        <v>2.9</v>
      </c>
      <c r="S31" s="204">
        <v>-9.1</v>
      </c>
    </row>
    <row r="32" spans="2:19" x14ac:dyDescent="0.2">
      <c r="B32" s="31" t="s">
        <v>7</v>
      </c>
      <c r="C32" s="202" t="s">
        <v>2</v>
      </c>
      <c r="D32" s="202" t="s">
        <v>2</v>
      </c>
      <c r="E32" s="202" t="s">
        <v>2</v>
      </c>
      <c r="F32" s="202">
        <v>-8.6000038175271243E-6</v>
      </c>
      <c r="G32" s="207">
        <v>0.65597150483270461</v>
      </c>
      <c r="H32" s="207">
        <v>0.4</v>
      </c>
      <c r="I32" s="207">
        <v>0.14212539366172905</v>
      </c>
      <c r="J32" s="207">
        <f t="shared" si="3"/>
        <v>0.54212539366172907</v>
      </c>
      <c r="K32" s="207">
        <v>0.1</v>
      </c>
      <c r="L32" s="207">
        <v>0</v>
      </c>
      <c r="M32" s="207">
        <v>0.6</v>
      </c>
      <c r="N32" s="207">
        <v>-7.8353508570216945E-7</v>
      </c>
      <c r="O32" s="207">
        <v>-0.71681350123425103</v>
      </c>
      <c r="P32" s="207">
        <v>-0.71681428476933673</v>
      </c>
      <c r="Q32" s="207">
        <v>4.8</v>
      </c>
      <c r="R32" s="207">
        <v>-3.9</v>
      </c>
      <c r="S32" s="207">
        <v>0.2</v>
      </c>
    </row>
    <row r="33" spans="2:19" x14ac:dyDescent="0.2">
      <c r="B33" s="31"/>
      <c r="C33" s="202"/>
      <c r="D33" s="202"/>
      <c r="E33" s="202"/>
      <c r="F33" s="202"/>
      <c r="G33" s="207"/>
      <c r="H33" s="207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</row>
    <row r="34" spans="2:19" x14ac:dyDescent="0.2">
      <c r="B34" s="25" t="s">
        <v>120</v>
      </c>
      <c r="C34" s="208">
        <v>3.6999999999999998E-2</v>
      </c>
      <c r="D34" s="209">
        <v>3.5999999999999997E-2</v>
      </c>
      <c r="E34" s="209">
        <v>5.8999999999999997E-2</v>
      </c>
      <c r="F34" s="209">
        <v>4.7920005629750337E-2</v>
      </c>
      <c r="G34" s="209">
        <v>3.2178507701110574E-2</v>
      </c>
      <c r="H34" s="209">
        <v>5.0000000000000001E-3</v>
      </c>
      <c r="I34" s="209">
        <v>6.3692326633991478E-2</v>
      </c>
      <c r="J34" s="209">
        <f>J24/J14</f>
        <v>3.6342091042412927E-2</v>
      </c>
      <c r="K34" s="209">
        <v>4.0000000000000001E-3</v>
      </c>
      <c r="L34" s="209">
        <v>5.6000000000000001E-2</v>
      </c>
      <c r="M34" s="209">
        <v>3.5000000000000003E-2</v>
      </c>
      <c r="N34" s="209">
        <v>-6.4732513076503628E-2</v>
      </c>
      <c r="O34" s="209">
        <v>0.10413301427138003</v>
      </c>
      <c r="P34" s="209">
        <v>3.2000000000000001E-2</v>
      </c>
      <c r="Q34" s="209">
        <v>6.4000000000000001E-2</v>
      </c>
      <c r="R34" s="209">
        <v>7.3999999999999996E-2</v>
      </c>
      <c r="S34" s="209">
        <v>5.2999999999999999E-2</v>
      </c>
    </row>
    <row r="35" spans="2:19" ht="6" customHeight="1" x14ac:dyDescent="0.2">
      <c r="B35" s="25"/>
      <c r="C35" s="208"/>
      <c r="D35" s="208"/>
      <c r="E35" s="208"/>
      <c r="F35" s="208"/>
      <c r="G35" s="210"/>
      <c r="H35" s="21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</row>
    <row r="36" spans="2:19" x14ac:dyDescent="0.2">
      <c r="B36" s="83" t="s">
        <v>1</v>
      </c>
      <c r="C36" s="211" t="s">
        <v>2</v>
      </c>
      <c r="D36" s="212"/>
      <c r="E36" s="212"/>
      <c r="F36" s="212">
        <v>5.1500207084081318E-2</v>
      </c>
      <c r="G36" s="212">
        <v>3.2606890124331316E-2</v>
      </c>
      <c r="H36" s="212">
        <v>7.0000000000000001E-3</v>
      </c>
      <c r="I36" s="212">
        <v>7.0093156133665124E-2</v>
      </c>
      <c r="J36" s="212">
        <v>4.1000000000000002E-2</v>
      </c>
      <c r="K36" s="212">
        <v>7.0000000000000001E-3</v>
      </c>
      <c r="L36" s="212">
        <v>5.3999999999999999E-2</v>
      </c>
      <c r="M36" s="212">
        <v>3.6999999999999998E-2</v>
      </c>
      <c r="N36" s="212">
        <v>-7.1583746644658511E-2</v>
      </c>
      <c r="O36" s="212">
        <v>0.10591994712235399</v>
      </c>
      <c r="P36" s="212">
        <v>3.0189579474419175E-2</v>
      </c>
      <c r="Q36" s="212">
        <v>5.2999999999999999E-2</v>
      </c>
      <c r="R36" s="212">
        <v>6.6000000000000003E-2</v>
      </c>
      <c r="S36" s="212">
        <v>4.7E-2</v>
      </c>
    </row>
    <row r="37" spans="2:19" x14ac:dyDescent="0.2">
      <c r="B37" s="4" t="s">
        <v>8</v>
      </c>
      <c r="C37" s="213" t="s">
        <v>2</v>
      </c>
      <c r="D37" s="214">
        <v>6.4000000000000001E-2</v>
      </c>
      <c r="E37" s="214">
        <v>0.125</v>
      </c>
      <c r="F37" s="214">
        <v>8.9995817979828058E-2</v>
      </c>
      <c r="G37" s="214">
        <v>5.634347565862631E-2</v>
      </c>
      <c r="H37" s="214">
        <v>4.2000000000000003E-2</v>
      </c>
      <c r="I37" s="214">
        <v>9.2192007260172654E-2</v>
      </c>
      <c r="J37" s="214">
        <v>6.9000000000000006E-2</v>
      </c>
      <c r="K37" s="214">
        <v>0.06</v>
      </c>
      <c r="L37" s="214">
        <v>9.8000000000000004E-2</v>
      </c>
      <c r="M37" s="214">
        <v>7.5999999999999998E-2</v>
      </c>
      <c r="N37" s="214">
        <v>-1.7483142486216057E-2</v>
      </c>
      <c r="O37" s="214">
        <v>0.14405537745987582</v>
      </c>
      <c r="P37" s="214">
        <v>7.3999999999999996E-2</v>
      </c>
      <c r="Q37" s="214">
        <v>0.09</v>
      </c>
      <c r="R37" s="214">
        <v>0.104</v>
      </c>
      <c r="S37" s="214">
        <v>8.6999999999999994E-2</v>
      </c>
    </row>
    <row r="38" spans="2:19" x14ac:dyDescent="0.2">
      <c r="B38" s="84" t="s">
        <v>9</v>
      </c>
      <c r="C38" s="215" t="s">
        <v>2</v>
      </c>
      <c r="D38" s="216">
        <v>-3.0000000000000001E-3</v>
      </c>
      <c r="E38" s="216">
        <v>-2E-3</v>
      </c>
      <c r="F38" s="216">
        <v>1.0124836460463684E-2</v>
      </c>
      <c r="G38" s="216">
        <v>8.872644349406128E-3</v>
      </c>
      <c r="H38" s="216">
        <v>-2.8000000000000001E-2</v>
      </c>
      <c r="I38" s="216">
        <v>4.8414060837808269E-2</v>
      </c>
      <c r="J38" s="216">
        <v>1.2999999999999999E-2</v>
      </c>
      <c r="K38" s="216">
        <v>-4.2000000000000003E-2</v>
      </c>
      <c r="L38" s="216">
        <v>1.4E-2</v>
      </c>
      <c r="M38" s="216">
        <v>0</v>
      </c>
      <c r="N38" s="216">
        <v>-0.12090132647331794</v>
      </c>
      <c r="O38" s="216">
        <v>7.3216309849862896E-2</v>
      </c>
      <c r="P38" s="216">
        <v>-8.0000000000000002E-3</v>
      </c>
      <c r="Q38" s="216">
        <v>2.1999999999999999E-2</v>
      </c>
      <c r="R38" s="216">
        <v>3.5999999999999997E-2</v>
      </c>
      <c r="S38" s="216">
        <v>1.4E-2</v>
      </c>
    </row>
    <row r="39" spans="2:19" ht="6" customHeight="1" x14ac:dyDescent="0.2">
      <c r="B39" s="4"/>
      <c r="C39" s="213"/>
      <c r="D39" s="217"/>
      <c r="E39" s="217"/>
      <c r="F39" s="217"/>
      <c r="G39" s="217"/>
      <c r="H39" s="217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</row>
    <row r="40" spans="2:19" x14ac:dyDescent="0.2">
      <c r="B40" s="47" t="s">
        <v>5</v>
      </c>
      <c r="C40" s="218" t="s">
        <v>2</v>
      </c>
      <c r="D40" s="217" t="s">
        <v>2</v>
      </c>
      <c r="E40" s="217" t="s">
        <v>2</v>
      </c>
      <c r="F40" s="217">
        <v>8.008016807331518E-2</v>
      </c>
      <c r="G40" s="217">
        <v>7.0659940733994259E-2</v>
      </c>
      <c r="H40" s="217">
        <v>2.8000000000000001E-2</v>
      </c>
      <c r="I40" s="217">
        <v>4.4290228118087298E-2</v>
      </c>
      <c r="J40" s="217">
        <v>3.6999999999999998E-2</v>
      </c>
      <c r="K40" s="217">
        <v>0.02</v>
      </c>
      <c r="L40" s="217">
        <v>6.6000000000000003E-2</v>
      </c>
      <c r="M40" s="217">
        <v>4.2000000000000003E-2</v>
      </c>
      <c r="N40" s="217">
        <v>4.205165649254991E-2</v>
      </c>
      <c r="O40" s="217">
        <v>6.2723407744951706E-2</v>
      </c>
      <c r="P40" s="217">
        <v>5.3983545727891942E-2</v>
      </c>
      <c r="Q40" s="217">
        <v>0.109</v>
      </c>
      <c r="R40" s="175">
        <v>0.128</v>
      </c>
      <c r="S40" s="175">
        <v>0.09</v>
      </c>
    </row>
    <row r="41" spans="2:19" x14ac:dyDescent="0.2">
      <c r="B41" s="83" t="s">
        <v>6</v>
      </c>
      <c r="C41" s="211" t="s">
        <v>2</v>
      </c>
      <c r="D41" s="212"/>
      <c r="E41" s="212">
        <v>5.2999999999999999E-2</v>
      </c>
      <c r="F41" s="212">
        <v>-7.6122486197386527E-2</v>
      </c>
      <c r="G41" s="212">
        <v>-5.4896619250612878E-2</v>
      </c>
      <c r="H41" s="212">
        <v>-0.06</v>
      </c>
      <c r="I41" s="212">
        <v>-0.19715406019394371</v>
      </c>
      <c r="J41" s="212">
        <v>-0.10199999999999999</v>
      </c>
      <c r="K41" s="212">
        <v>-0.153</v>
      </c>
      <c r="L41" s="212">
        <v>-2.7E-2</v>
      </c>
      <c r="M41" s="212">
        <v>-9.1999999999999998E-2</v>
      </c>
      <c r="N41" s="212">
        <v>-0.18206933850997847</v>
      </c>
      <c r="O41" s="212">
        <v>-3.2807840741750804E-2</v>
      </c>
      <c r="P41" s="216">
        <v>-0.105</v>
      </c>
      <c r="Q41" s="212">
        <v>-0.09</v>
      </c>
      <c r="R41" s="216">
        <v>3.9E-2</v>
      </c>
      <c r="S41" s="212">
        <v>-4.5999999999999999E-2</v>
      </c>
    </row>
    <row r="42" spans="2:19" x14ac:dyDescent="0.2">
      <c r="B42" s="47" t="s">
        <v>7</v>
      </c>
      <c r="C42" s="218" t="s">
        <v>2</v>
      </c>
      <c r="D42" s="217" t="s">
        <v>2</v>
      </c>
      <c r="E42" s="217" t="s">
        <v>2</v>
      </c>
      <c r="F42" s="217">
        <v>-3.6706026289184232E-3</v>
      </c>
      <c r="G42" s="217">
        <v>3.3602911877715178E-2</v>
      </c>
      <c r="H42" s="217">
        <v>-3.0000000000000001E-3</v>
      </c>
      <c r="I42" s="217">
        <v>-1.7401271220184029E-3</v>
      </c>
      <c r="J42" s="217">
        <v>-2E-3</v>
      </c>
      <c r="K42" s="217">
        <v>-1E-3</v>
      </c>
      <c r="L42" s="217">
        <v>0</v>
      </c>
      <c r="M42" s="217">
        <v>-2E-3</v>
      </c>
      <c r="N42" s="217">
        <v>8.7427569682175036E-9</v>
      </c>
      <c r="O42" s="217">
        <v>5.6089770795631688E-3</v>
      </c>
      <c r="P42" s="217">
        <v>3.2969317760003442E-3</v>
      </c>
      <c r="Q42" s="217">
        <v>-4.1000000000000002E-2</v>
      </c>
      <c r="R42" s="217">
        <v>3.4000000000000002E-2</v>
      </c>
      <c r="S42" s="217">
        <v>-1E-3</v>
      </c>
    </row>
    <row r="43" spans="2:19" x14ac:dyDescent="0.2">
      <c r="I43" s="96"/>
    </row>
  </sheetData>
  <pageMargins left="0.7" right="0.7" top="0.75" bottom="0.75" header="0.3" footer="0.3"/>
  <pageSetup paperSize="9" scale="6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E56F4-D5D6-436C-B918-7EC24FA32171}">
  <sheetPr>
    <pageSetUpPr fitToPage="1"/>
  </sheetPr>
  <dimension ref="B1:R48"/>
  <sheetViews>
    <sheetView showGridLines="0" view="pageBreakPreview" topLeftCell="A7" zoomScaleNormal="90" zoomScaleSheetLayoutView="100" zoomScalePageLayoutView="70" workbookViewId="0">
      <selection activeCell="U44" sqref="U44"/>
    </sheetView>
  </sheetViews>
  <sheetFormatPr defaultColWidth="8.7109375" defaultRowHeight="12.75" outlineLevelCol="1" x14ac:dyDescent="0.2"/>
  <cols>
    <col min="1" max="1" width="0.7109375" style="19" customWidth="1"/>
    <col min="2" max="2" width="40.7109375" style="19" customWidth="1"/>
    <col min="3" max="7" width="12.7109375" style="94" customWidth="1"/>
    <col min="8" max="10" width="12.7109375" style="94" hidden="1" customWidth="1" outlineLevel="1"/>
    <col min="11" max="11" width="10" style="94" hidden="1" customWidth="1" outlineLevel="1"/>
    <col min="12" max="12" width="12.7109375" style="19" customWidth="1" collapsed="1"/>
    <col min="13" max="18" width="12.7109375" style="19" customWidth="1"/>
    <col min="19" max="19" width="0.5703125" style="19" customWidth="1"/>
    <col min="20" max="16384" width="8.7109375" style="19"/>
  </cols>
  <sheetData>
    <row r="1" spans="2:18" ht="14.25" customHeight="1" x14ac:dyDescent="0.2"/>
    <row r="2" spans="2:18" ht="14.25" customHeight="1" x14ac:dyDescent="0.2"/>
    <row r="3" spans="2:18" ht="14.25" customHeight="1" x14ac:dyDescent="0.2"/>
    <row r="4" spans="2:18" ht="14.25" customHeight="1" x14ac:dyDescent="0.2"/>
    <row r="5" spans="2:18" ht="14.25" customHeight="1" x14ac:dyDescent="0.2"/>
    <row r="6" spans="2:18" ht="14.25" customHeight="1" x14ac:dyDescent="0.2"/>
    <row r="7" spans="2:18" ht="14.25" customHeight="1" x14ac:dyDescent="0.2"/>
    <row r="8" spans="2:18" ht="14.25" customHeight="1" x14ac:dyDescent="0.2"/>
    <row r="9" spans="2:18" ht="14.25" customHeight="1" x14ac:dyDescent="0.2">
      <c r="L9" s="94"/>
      <c r="M9" s="94"/>
      <c r="N9" s="94"/>
      <c r="O9" s="94"/>
      <c r="P9" s="94"/>
      <c r="Q9" s="94"/>
      <c r="R9" s="94"/>
    </row>
    <row r="10" spans="2:18" x14ac:dyDescent="0.2">
      <c r="B10" s="50" t="s">
        <v>114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113"/>
      <c r="O10" s="113"/>
      <c r="P10" s="113"/>
      <c r="Q10" s="113"/>
      <c r="R10" s="52"/>
    </row>
    <row r="11" spans="2:18" x14ac:dyDescent="0.2">
      <c r="B11" s="15"/>
      <c r="C11" s="16"/>
      <c r="D11" s="16"/>
      <c r="E11" s="16"/>
      <c r="F11" s="17"/>
      <c r="G11" s="18"/>
      <c r="H11" s="18"/>
      <c r="I11" s="18"/>
      <c r="J11" s="17"/>
      <c r="K11" s="17"/>
      <c r="L11" s="17"/>
      <c r="M11" s="18"/>
      <c r="N11" s="111"/>
      <c r="O11" s="103"/>
      <c r="P11" s="103"/>
      <c r="Q11" s="103"/>
      <c r="R11" s="17"/>
    </row>
    <row r="12" spans="2:18" ht="26.25" thickBot="1" x14ac:dyDescent="0.25">
      <c r="B12" s="15"/>
      <c r="C12" s="56" t="s">
        <v>73</v>
      </c>
      <c r="D12" s="56" t="s">
        <v>74</v>
      </c>
      <c r="E12" s="56" t="s">
        <v>75</v>
      </c>
      <c r="F12" s="56" t="s">
        <v>76</v>
      </c>
      <c r="G12" s="56" t="s">
        <v>77</v>
      </c>
      <c r="H12" s="57" t="s">
        <v>78</v>
      </c>
      <c r="I12" s="57" t="s">
        <v>153</v>
      </c>
      <c r="J12" s="57" t="s">
        <v>155</v>
      </c>
      <c r="K12" s="57" t="s">
        <v>157</v>
      </c>
      <c r="L12" s="56" t="s">
        <v>160</v>
      </c>
      <c r="M12" s="57" t="s">
        <v>165</v>
      </c>
      <c r="N12" s="57" t="s">
        <v>168</v>
      </c>
      <c r="O12" s="57" t="s">
        <v>170</v>
      </c>
      <c r="P12" s="57" t="s">
        <v>173</v>
      </c>
      <c r="Q12" s="57" t="s">
        <v>179</v>
      </c>
      <c r="R12" s="56" t="s">
        <v>180</v>
      </c>
    </row>
    <row r="13" spans="2:18" ht="13.5" thickTop="1" x14ac:dyDescent="0.2">
      <c r="B13" s="37" t="s">
        <v>53</v>
      </c>
      <c r="C13" s="38"/>
      <c r="D13" s="38"/>
      <c r="E13" s="38"/>
      <c r="F13" s="38"/>
      <c r="G13" s="35"/>
      <c r="H13" s="35"/>
      <c r="I13" s="35"/>
      <c r="K13" s="35"/>
      <c r="L13" s="35"/>
      <c r="M13" s="35"/>
      <c r="N13" s="35"/>
      <c r="O13" s="104"/>
      <c r="P13" s="104"/>
      <c r="Q13" s="104"/>
      <c r="R13" s="104"/>
    </row>
    <row r="14" spans="2:18" x14ac:dyDescent="0.2">
      <c r="B14" s="79" t="s">
        <v>60</v>
      </c>
      <c r="C14" s="134">
        <v>193.95848268</v>
      </c>
      <c r="D14" s="134">
        <v>253.05481992</v>
      </c>
      <c r="E14" s="134">
        <v>392.56890939000004</v>
      </c>
      <c r="F14" s="134">
        <v>569.59815093999987</v>
      </c>
      <c r="G14" s="134">
        <v>760.23746765999999</v>
      </c>
      <c r="H14" s="134">
        <v>1266.9000000000001</v>
      </c>
      <c r="I14" s="134">
        <v>1289.63198779</v>
      </c>
      <c r="J14" s="134">
        <f t="shared" ref="J14:J19" si="0">I14</f>
        <v>1289.63198779</v>
      </c>
      <c r="K14" s="134">
        <v>1378.7</v>
      </c>
      <c r="L14" s="134">
        <v>1455.1</v>
      </c>
      <c r="M14" s="134">
        <v>1500.4914909699999</v>
      </c>
      <c r="N14" s="134">
        <v>1450.9644759400001</v>
      </c>
      <c r="O14" s="134">
        <f t="shared" ref="O14:O19" si="1">N14</f>
        <v>1450.9644759400001</v>
      </c>
      <c r="P14" s="134">
        <v>1482.1</v>
      </c>
      <c r="Q14" s="134">
        <v>1560</v>
      </c>
      <c r="R14" s="134">
        <v>1560</v>
      </c>
    </row>
    <row r="15" spans="2:18" x14ac:dyDescent="0.2">
      <c r="B15" s="7" t="s">
        <v>61</v>
      </c>
      <c r="C15" s="146">
        <v>110.99857</v>
      </c>
      <c r="D15" s="146">
        <v>128.2431272</v>
      </c>
      <c r="E15" s="146">
        <v>242.9811679</v>
      </c>
      <c r="F15" s="146">
        <v>350.50676105999997</v>
      </c>
      <c r="G15" s="139">
        <v>546.35782553000001</v>
      </c>
      <c r="H15" s="139">
        <v>562</v>
      </c>
      <c r="I15" s="139">
        <v>599.34981597000001</v>
      </c>
      <c r="J15" s="139">
        <f t="shared" si="0"/>
        <v>599.34981597000001</v>
      </c>
      <c r="K15" s="139">
        <v>638.20000000000005</v>
      </c>
      <c r="L15" s="139">
        <v>708.4</v>
      </c>
      <c r="M15" s="139">
        <v>704.08642293000003</v>
      </c>
      <c r="N15" s="139">
        <v>713.34680817000003</v>
      </c>
      <c r="O15" s="139">
        <f t="shared" si="1"/>
        <v>713.34680817000003</v>
      </c>
      <c r="P15" s="139">
        <v>749.2</v>
      </c>
      <c r="Q15" s="139">
        <v>810.1</v>
      </c>
      <c r="R15" s="139">
        <v>810.1</v>
      </c>
    </row>
    <row r="16" spans="2:18" x14ac:dyDescent="0.2">
      <c r="B16" s="81" t="s">
        <v>121</v>
      </c>
      <c r="C16" s="194"/>
      <c r="D16" s="194"/>
      <c r="E16" s="194"/>
      <c r="F16" s="194"/>
      <c r="G16" s="219"/>
      <c r="H16" s="219">
        <v>490.6</v>
      </c>
      <c r="I16" s="219">
        <v>477.48855342000002</v>
      </c>
      <c r="J16" s="219">
        <f t="shared" si="0"/>
        <v>477.48855342000002</v>
      </c>
      <c r="K16" s="219">
        <v>521</v>
      </c>
      <c r="L16" s="219">
        <v>525.6</v>
      </c>
      <c r="M16" s="219">
        <v>519.42032698000003</v>
      </c>
      <c r="N16" s="219">
        <v>509.79683341999998</v>
      </c>
      <c r="O16" s="219">
        <f t="shared" si="1"/>
        <v>509.79683341999998</v>
      </c>
      <c r="P16" s="219">
        <v>498.5</v>
      </c>
      <c r="Q16" s="219">
        <v>479.8</v>
      </c>
      <c r="R16" s="219">
        <v>479.8</v>
      </c>
    </row>
    <row r="17" spans="2:18" x14ac:dyDescent="0.2">
      <c r="B17" s="7" t="s">
        <v>122</v>
      </c>
      <c r="C17" s="146">
        <v>49.412749000000005</v>
      </c>
      <c r="D17" s="146">
        <v>25.011846429999999</v>
      </c>
      <c r="E17" s="146">
        <v>44.056911409999998</v>
      </c>
      <c r="F17" s="146">
        <v>31.798739279999999</v>
      </c>
      <c r="G17" s="139">
        <v>18.714406459999999</v>
      </c>
      <c r="H17" s="139">
        <v>18.399999999999999</v>
      </c>
      <c r="I17" s="139">
        <v>15.430727969999891</v>
      </c>
      <c r="J17" s="139">
        <f t="shared" si="0"/>
        <v>15.430727969999891</v>
      </c>
      <c r="K17" s="139">
        <v>16.600000000000001</v>
      </c>
      <c r="L17" s="139">
        <v>11.7</v>
      </c>
      <c r="M17" s="139">
        <v>26.992507099999802</v>
      </c>
      <c r="N17" s="139">
        <v>14.6001657599998</v>
      </c>
      <c r="O17" s="139">
        <f t="shared" si="1"/>
        <v>14.6001657599998</v>
      </c>
      <c r="P17" s="139">
        <v>18.3</v>
      </c>
      <c r="Q17" s="143">
        <v>13.6</v>
      </c>
      <c r="R17" s="143">
        <v>13.6</v>
      </c>
    </row>
    <row r="18" spans="2:18" x14ac:dyDescent="0.2">
      <c r="B18" s="81" t="s">
        <v>123</v>
      </c>
      <c r="C18" s="194">
        <v>3.6558447900000002</v>
      </c>
      <c r="D18" s="194">
        <v>3.5235656899999999</v>
      </c>
      <c r="E18" s="194">
        <v>3.02142708</v>
      </c>
      <c r="F18" s="194">
        <v>3.5291135200000001</v>
      </c>
      <c r="G18" s="219">
        <v>3.7536534100000001</v>
      </c>
      <c r="H18" s="219">
        <v>3.6</v>
      </c>
      <c r="I18" s="219">
        <v>13</v>
      </c>
      <c r="J18" s="219">
        <f t="shared" si="0"/>
        <v>13</v>
      </c>
      <c r="K18" s="219">
        <v>12.4</v>
      </c>
      <c r="L18" s="219">
        <v>7.3</v>
      </c>
      <c r="M18" s="219">
        <v>10.287539069999999</v>
      </c>
      <c r="N18" s="219">
        <v>7.7423986100000004</v>
      </c>
      <c r="O18" s="219">
        <f t="shared" si="1"/>
        <v>7.7423986100000004</v>
      </c>
      <c r="P18" s="219">
        <v>6.2</v>
      </c>
      <c r="Q18" s="219">
        <v>5.0999999999999996</v>
      </c>
      <c r="R18" s="219">
        <v>5.0999999999999996</v>
      </c>
    </row>
    <row r="19" spans="2:18" x14ac:dyDescent="0.2">
      <c r="B19" s="7" t="s">
        <v>124</v>
      </c>
      <c r="C19" s="146">
        <v>29.9</v>
      </c>
      <c r="D19" s="146">
        <v>96.3</v>
      </c>
      <c r="E19" s="146">
        <v>102.5</v>
      </c>
      <c r="F19" s="146">
        <v>183.8</v>
      </c>
      <c r="G19" s="139">
        <v>191.4</v>
      </c>
      <c r="H19" s="139">
        <f t="shared" ref="H19:I19" si="2">H14-H15-H16-H17-H18</f>
        <v>192.30000000000007</v>
      </c>
      <c r="I19" s="139">
        <f t="shared" si="2"/>
        <v>184.36289043000014</v>
      </c>
      <c r="J19" s="139">
        <f t="shared" si="0"/>
        <v>184.36289043000014</v>
      </c>
      <c r="K19" s="139">
        <f>K14-K15-K16-K17-K18</f>
        <v>190.5</v>
      </c>
      <c r="L19" s="139">
        <v>202</v>
      </c>
      <c r="M19" s="139">
        <v>239.70469489000001</v>
      </c>
      <c r="N19" s="139">
        <f>N14-N15-N16-N17-N18</f>
        <v>205.47826998000022</v>
      </c>
      <c r="O19" s="139">
        <f t="shared" si="1"/>
        <v>205.47826998000022</v>
      </c>
      <c r="P19" s="139">
        <f>210</f>
        <v>210</v>
      </c>
      <c r="Q19" s="139">
        <f t="shared" ref="Q19:R19" si="3">236+15.4</f>
        <v>251.4</v>
      </c>
      <c r="R19" s="139">
        <f t="shared" si="3"/>
        <v>251.4</v>
      </c>
    </row>
    <row r="20" spans="2:18" x14ac:dyDescent="0.2">
      <c r="B20" s="7"/>
      <c r="C20" s="146"/>
      <c r="D20" s="146"/>
      <c r="E20" s="146"/>
      <c r="F20" s="146"/>
      <c r="G20" s="139"/>
      <c r="H20" s="139"/>
      <c r="I20" s="146"/>
      <c r="J20" s="146"/>
      <c r="K20" s="146"/>
      <c r="L20" s="146"/>
      <c r="M20" s="139"/>
      <c r="N20" s="139"/>
      <c r="O20" s="146"/>
      <c r="P20" s="146"/>
      <c r="Q20" s="146"/>
      <c r="R20" s="146"/>
    </row>
    <row r="21" spans="2:18" x14ac:dyDescent="0.2">
      <c r="B21" s="79" t="s">
        <v>62</v>
      </c>
      <c r="C21" s="134">
        <v>1591.5605477700001</v>
      </c>
      <c r="D21" s="134">
        <v>1863.4575657199998</v>
      </c>
      <c r="E21" s="134">
        <v>2145.6229324000001</v>
      </c>
      <c r="F21" s="134">
        <v>2410.6674980600001</v>
      </c>
      <c r="G21" s="134">
        <v>2473.5045302400003</v>
      </c>
      <c r="H21" s="134">
        <v>2491.6</v>
      </c>
      <c r="I21" s="134">
        <v>2497.5296556500011</v>
      </c>
      <c r="J21" s="134">
        <f t="shared" ref="J21:J25" si="4">I21</f>
        <v>2497.5296556500011</v>
      </c>
      <c r="K21" s="134">
        <v>2837.4</v>
      </c>
      <c r="L21" s="134">
        <v>2878</v>
      </c>
      <c r="M21" s="134">
        <v>3094.4892086900009</v>
      </c>
      <c r="N21" s="134">
        <v>3229.4960474200011</v>
      </c>
      <c r="O21" s="134">
        <f t="shared" ref="O21:O25" si="5">N21</f>
        <v>3229.4960474200011</v>
      </c>
      <c r="P21" s="134">
        <v>4947.8</v>
      </c>
      <c r="Q21" s="134">
        <v>4934.8</v>
      </c>
      <c r="R21" s="134">
        <v>4934.8</v>
      </c>
    </row>
    <row r="22" spans="2:18" x14ac:dyDescent="0.2">
      <c r="B22" s="7" t="s">
        <v>63</v>
      </c>
      <c r="C22" s="146">
        <v>348.35319630000004</v>
      </c>
      <c r="D22" s="146">
        <v>493.50628369999998</v>
      </c>
      <c r="E22" s="146">
        <v>576.94059615000003</v>
      </c>
      <c r="F22" s="146">
        <v>778.87638026000002</v>
      </c>
      <c r="G22" s="139">
        <v>819.51524001999996</v>
      </c>
      <c r="H22" s="139">
        <v>985.4</v>
      </c>
      <c r="I22" s="146">
        <v>862.94939826999996</v>
      </c>
      <c r="J22" s="139">
        <f t="shared" si="4"/>
        <v>862.94939826999996</v>
      </c>
      <c r="K22" s="146">
        <v>1267.4000000000001</v>
      </c>
      <c r="L22" s="146">
        <v>1098.3</v>
      </c>
      <c r="M22" s="139">
        <v>1312.2916638900001</v>
      </c>
      <c r="N22" s="139">
        <v>1017.68776743</v>
      </c>
      <c r="O22" s="139">
        <f t="shared" si="5"/>
        <v>1017.68776743</v>
      </c>
      <c r="P22" s="139">
        <v>1476.2</v>
      </c>
      <c r="Q22" s="143">
        <v>1361.2</v>
      </c>
      <c r="R22" s="143">
        <v>1361.2</v>
      </c>
    </row>
    <row r="23" spans="2:18" x14ac:dyDescent="0.2">
      <c r="B23" s="81" t="s">
        <v>125</v>
      </c>
      <c r="C23" s="194">
        <v>140.11777325</v>
      </c>
      <c r="D23" s="194">
        <v>149.70345230000001</v>
      </c>
      <c r="E23" s="194">
        <v>216.02653283000001</v>
      </c>
      <c r="F23" s="194">
        <v>278.71301254000002</v>
      </c>
      <c r="G23" s="219">
        <v>395.11304022000002</v>
      </c>
      <c r="H23" s="219">
        <v>376.6</v>
      </c>
      <c r="I23" s="194">
        <v>401.83501222000098</v>
      </c>
      <c r="J23" s="219">
        <f t="shared" si="4"/>
        <v>401.83501222000098</v>
      </c>
      <c r="K23" s="194">
        <v>387.2</v>
      </c>
      <c r="L23" s="194">
        <v>462.3</v>
      </c>
      <c r="M23" s="219">
        <v>360.66008239000001</v>
      </c>
      <c r="N23" s="219">
        <v>475.91999800999997</v>
      </c>
      <c r="O23" s="219">
        <f t="shared" si="5"/>
        <v>475.91999800999997</v>
      </c>
      <c r="P23" s="219">
        <v>469.1</v>
      </c>
      <c r="Q23" s="220">
        <v>601.9</v>
      </c>
      <c r="R23" s="220">
        <v>601.9</v>
      </c>
    </row>
    <row r="24" spans="2:18" x14ac:dyDescent="0.2">
      <c r="B24" s="7" t="s">
        <v>148</v>
      </c>
      <c r="C24" s="146">
        <v>52.118513270000001</v>
      </c>
      <c r="D24" s="146">
        <v>244.00027305999998</v>
      </c>
      <c r="E24" s="146">
        <v>380.02970844000004</v>
      </c>
      <c r="F24" s="146">
        <v>287.55739004000003</v>
      </c>
      <c r="G24" s="139">
        <v>263.88724999999999</v>
      </c>
      <c r="H24" s="139">
        <v>259.8</v>
      </c>
      <c r="I24" s="146">
        <v>278.36870091000009</v>
      </c>
      <c r="J24" s="139">
        <f t="shared" si="4"/>
        <v>278.36870091000009</v>
      </c>
      <c r="K24" s="146">
        <v>315.7</v>
      </c>
      <c r="L24" s="146">
        <v>340.9</v>
      </c>
      <c r="M24" s="139">
        <v>387.49293023000098</v>
      </c>
      <c r="N24" s="139">
        <v>358.39618116000099</v>
      </c>
      <c r="O24" s="139">
        <f t="shared" si="5"/>
        <v>358.39618116000099</v>
      </c>
      <c r="P24" s="139">
        <v>406.4</v>
      </c>
      <c r="Q24" s="143">
        <v>327.7</v>
      </c>
      <c r="R24" s="143">
        <v>327.7</v>
      </c>
    </row>
    <row r="25" spans="2:18" x14ac:dyDescent="0.2">
      <c r="B25" s="81" t="s">
        <v>149</v>
      </c>
      <c r="C25" s="194">
        <v>1050.97106495</v>
      </c>
      <c r="D25" s="194">
        <v>976.24755665999999</v>
      </c>
      <c r="E25" s="194">
        <v>972.62609497999995</v>
      </c>
      <c r="F25" s="194">
        <v>1065.5207152200001</v>
      </c>
      <c r="G25" s="219">
        <v>994.98900000000003</v>
      </c>
      <c r="H25" s="219">
        <v>869.8</v>
      </c>
      <c r="I25" s="194">
        <v>954.37654425000005</v>
      </c>
      <c r="J25" s="219">
        <f t="shared" si="4"/>
        <v>954.37654425000005</v>
      </c>
      <c r="K25" s="194">
        <v>867</v>
      </c>
      <c r="L25" s="194">
        <v>976.5</v>
      </c>
      <c r="M25" s="219">
        <v>1034.04453218</v>
      </c>
      <c r="N25" s="219">
        <v>1377.4921008199999</v>
      </c>
      <c r="O25" s="219">
        <f t="shared" si="5"/>
        <v>1377.4921008199999</v>
      </c>
      <c r="P25" s="219">
        <v>2596.1</v>
      </c>
      <c r="Q25" s="219">
        <v>2644</v>
      </c>
      <c r="R25" s="219">
        <v>2644</v>
      </c>
    </row>
    <row r="26" spans="2:18" x14ac:dyDescent="0.2">
      <c r="B26" s="7"/>
      <c r="C26" s="146"/>
      <c r="D26" s="146"/>
      <c r="E26" s="146"/>
      <c r="F26" s="146"/>
      <c r="G26" s="139"/>
      <c r="H26" s="139"/>
      <c r="I26" s="146"/>
      <c r="J26" s="139"/>
      <c r="K26" s="146"/>
      <c r="L26" s="146"/>
      <c r="M26" s="139"/>
      <c r="N26" s="139"/>
      <c r="O26" s="139"/>
      <c r="P26" s="143"/>
      <c r="Q26" s="143"/>
      <c r="R26" s="143"/>
    </row>
    <row r="27" spans="2:18" x14ac:dyDescent="0.2">
      <c r="B27" s="79" t="s">
        <v>64</v>
      </c>
      <c r="C27" s="134">
        <v>1785.5190304500002</v>
      </c>
      <c r="D27" s="134">
        <v>2116.5123856399996</v>
      </c>
      <c r="E27" s="134">
        <v>2538.1918417900001</v>
      </c>
      <c r="F27" s="134">
        <v>2980.2656489999999</v>
      </c>
      <c r="G27" s="134">
        <v>3233.7419979000006</v>
      </c>
      <c r="H27" s="134">
        <f>H21+H14</f>
        <v>3758.5</v>
      </c>
      <c r="I27" s="134">
        <v>3787.1616434400012</v>
      </c>
      <c r="J27" s="134">
        <f>I27</f>
        <v>3787.1616434400012</v>
      </c>
      <c r="K27" s="134">
        <v>4216</v>
      </c>
      <c r="L27" s="134">
        <v>4333.1000000000004</v>
      </c>
      <c r="M27" s="134">
        <v>4594.9806996600009</v>
      </c>
      <c r="N27" s="134">
        <v>4680.4605233600014</v>
      </c>
      <c r="O27" s="134">
        <f>N27</f>
        <v>4680.4605233600014</v>
      </c>
      <c r="P27" s="134">
        <f>P21+P14</f>
        <v>6429.9</v>
      </c>
      <c r="Q27" s="134">
        <v>6494.8</v>
      </c>
      <c r="R27" s="134">
        <v>6494.8</v>
      </c>
    </row>
    <row r="28" spans="2:18" x14ac:dyDescent="0.2">
      <c r="B28" s="72"/>
      <c r="C28" s="160"/>
      <c r="D28" s="160"/>
      <c r="E28" s="160"/>
      <c r="F28" s="160"/>
      <c r="G28" s="221"/>
      <c r="H28" s="221"/>
      <c r="I28" s="146"/>
      <c r="J28" s="146"/>
      <c r="K28" s="146"/>
      <c r="L28" s="146"/>
      <c r="M28" s="221"/>
      <c r="N28" s="221"/>
      <c r="O28" s="146"/>
      <c r="P28" s="146"/>
      <c r="Q28" s="146"/>
      <c r="R28" s="146"/>
    </row>
    <row r="29" spans="2:18" x14ac:dyDescent="0.2">
      <c r="B29" s="79" t="s">
        <v>65</v>
      </c>
      <c r="C29" s="134">
        <v>1126.6788561600001</v>
      </c>
      <c r="D29" s="134">
        <v>1271.3554263400001</v>
      </c>
      <c r="E29" s="134">
        <v>1407.4610208000001</v>
      </c>
      <c r="F29" s="134">
        <v>1538.90691066</v>
      </c>
      <c r="G29" s="134">
        <v>1549.1131433399999</v>
      </c>
      <c r="H29" s="134">
        <v>1508.4</v>
      </c>
      <c r="I29" s="134">
        <v>1570.3</v>
      </c>
      <c r="J29" s="134">
        <f t="shared" ref="J29:J34" si="6">I29</f>
        <v>1570.3</v>
      </c>
      <c r="K29" s="134">
        <v>1589.1</v>
      </c>
      <c r="L29" s="134">
        <v>1683.81</v>
      </c>
      <c r="M29" s="134">
        <v>1638.1284633100001</v>
      </c>
      <c r="N29" s="134">
        <v>1775.2242399000002</v>
      </c>
      <c r="O29" s="134">
        <f t="shared" ref="O29:O34" si="7">N29</f>
        <v>1775.2242399000002</v>
      </c>
      <c r="P29" s="134">
        <v>1988.9</v>
      </c>
      <c r="Q29" s="134">
        <v>2151.1</v>
      </c>
      <c r="R29" s="134">
        <v>2151.1</v>
      </c>
    </row>
    <row r="30" spans="2:18" x14ac:dyDescent="0.2">
      <c r="B30" s="7" t="s">
        <v>66</v>
      </c>
      <c r="C30" s="146">
        <v>244.76222300000001</v>
      </c>
      <c r="D30" s="146">
        <v>247.00951800000001</v>
      </c>
      <c r="E30" s="146">
        <v>247.185868</v>
      </c>
      <c r="F30" s="146">
        <v>247.15412499999999</v>
      </c>
      <c r="G30" s="139">
        <v>247.87713500000001</v>
      </c>
      <c r="H30" s="139">
        <v>246.8</v>
      </c>
      <c r="I30" s="139">
        <v>247.50294299999999</v>
      </c>
      <c r="J30" s="139">
        <f t="shared" si="6"/>
        <v>247.50294299999999</v>
      </c>
      <c r="K30" s="139">
        <v>248.6</v>
      </c>
      <c r="L30" s="139">
        <v>248.7</v>
      </c>
      <c r="M30" s="139">
        <v>248.74336299999999</v>
      </c>
      <c r="N30" s="139">
        <v>250.08297899999999</v>
      </c>
      <c r="O30" s="139">
        <f t="shared" si="7"/>
        <v>250.08297899999999</v>
      </c>
      <c r="P30" s="139">
        <v>252.8</v>
      </c>
      <c r="Q30" s="139">
        <v>253.1</v>
      </c>
      <c r="R30" s="139">
        <v>253.1</v>
      </c>
    </row>
    <row r="31" spans="2:18" x14ac:dyDescent="0.2">
      <c r="B31" s="81" t="s">
        <v>126</v>
      </c>
      <c r="C31" s="194">
        <v>1120.4115456300001</v>
      </c>
      <c r="D31" s="194">
        <v>1140.94611181</v>
      </c>
      <c r="E31" s="194">
        <v>1161.0390259999999</v>
      </c>
      <c r="F31" s="194">
        <v>1182.4081860900001</v>
      </c>
      <c r="G31" s="219">
        <v>1155.57497509</v>
      </c>
      <c r="H31" s="219">
        <v>1136.2</v>
      </c>
      <c r="I31" s="219">
        <v>1155.2677268</v>
      </c>
      <c r="J31" s="219">
        <f t="shared" si="6"/>
        <v>1155.2677268</v>
      </c>
      <c r="K31" s="219">
        <v>1187.8</v>
      </c>
      <c r="L31" s="219">
        <v>1200.5</v>
      </c>
      <c r="M31" s="219">
        <v>1215.5022773000001</v>
      </c>
      <c r="N31" s="219">
        <v>1245.76693933</v>
      </c>
      <c r="O31" s="219">
        <f t="shared" si="7"/>
        <v>1245.76693933</v>
      </c>
      <c r="P31" s="219">
        <v>1376.5</v>
      </c>
      <c r="Q31" s="220">
        <v>1428.9</v>
      </c>
      <c r="R31" s="220">
        <v>1428.9</v>
      </c>
    </row>
    <row r="32" spans="2:18" x14ac:dyDescent="0.2">
      <c r="B32" s="7" t="s">
        <v>127</v>
      </c>
      <c r="C32" s="146">
        <v>0.93699431</v>
      </c>
      <c r="D32" s="146">
        <v>1.36192676</v>
      </c>
      <c r="E32" s="146">
        <v>-2.3890881500000001</v>
      </c>
      <c r="F32" s="146">
        <v>8.7280075200000002</v>
      </c>
      <c r="G32" s="139">
        <v>-4.9036405299999997</v>
      </c>
      <c r="H32" s="139">
        <v>-7.6</v>
      </c>
      <c r="I32" s="139">
        <v>-10.953004699999999</v>
      </c>
      <c r="J32" s="139">
        <f t="shared" si="6"/>
        <v>-10.953004699999999</v>
      </c>
      <c r="K32" s="139">
        <v>-13</v>
      </c>
      <c r="L32" s="139">
        <v>-15.6</v>
      </c>
      <c r="M32" s="139">
        <v>10.230223580000001</v>
      </c>
      <c r="N32" s="139">
        <v>-6.8592509399999999</v>
      </c>
      <c r="O32" s="139">
        <f t="shared" si="7"/>
        <v>-6.8592509399999999</v>
      </c>
      <c r="P32" s="139">
        <v>14.8</v>
      </c>
      <c r="Q32" s="143">
        <v>-13.7</v>
      </c>
      <c r="R32" s="143">
        <v>-13.7</v>
      </c>
    </row>
    <row r="33" spans="2:18" x14ac:dyDescent="0.2">
      <c r="B33" s="81" t="s">
        <v>128</v>
      </c>
      <c r="C33" s="194">
        <v>-239.43190677999999</v>
      </c>
      <c r="D33" s="194">
        <v>-117.96213023</v>
      </c>
      <c r="E33" s="194">
        <v>1.6252149500001001</v>
      </c>
      <c r="F33" s="194">
        <v>100.70384001000001</v>
      </c>
      <c r="G33" s="219">
        <v>150.68613999999999</v>
      </c>
      <c r="H33" s="219">
        <v>133.1</v>
      </c>
      <c r="I33" s="219">
        <v>178.6</v>
      </c>
      <c r="J33" s="219">
        <f t="shared" si="6"/>
        <v>178.6</v>
      </c>
      <c r="K33" s="219">
        <v>165.9</v>
      </c>
      <c r="L33" s="219">
        <v>250.4</v>
      </c>
      <c r="M33" s="219">
        <v>163.84973658999999</v>
      </c>
      <c r="N33" s="219">
        <v>286.43436687000002</v>
      </c>
      <c r="O33" s="219">
        <f t="shared" si="7"/>
        <v>286.43436687000002</v>
      </c>
      <c r="P33" s="219">
        <v>345</v>
      </c>
      <c r="Q33" s="220">
        <v>483</v>
      </c>
      <c r="R33" s="220">
        <v>483</v>
      </c>
    </row>
    <row r="34" spans="2:18" x14ac:dyDescent="0.2">
      <c r="B34" s="7" t="s">
        <v>118</v>
      </c>
      <c r="C34" s="146"/>
      <c r="D34" s="146"/>
      <c r="E34" s="146"/>
      <c r="F34" s="146">
        <v>-8.7247960000000194E-2</v>
      </c>
      <c r="G34" s="139">
        <v>-0.12146622</v>
      </c>
      <c r="H34" s="139">
        <v>-0.1</v>
      </c>
      <c r="I34" s="139">
        <v>-0.15701528000000001</v>
      </c>
      <c r="J34" s="139">
        <f t="shared" si="6"/>
        <v>-0.15701528000000001</v>
      </c>
      <c r="K34" s="139">
        <v>-0.2</v>
      </c>
      <c r="L34" s="139">
        <v>-0.2</v>
      </c>
      <c r="M34" s="139">
        <v>-0.19713716000000001</v>
      </c>
      <c r="N34" s="139">
        <v>-0.20079436000000001</v>
      </c>
      <c r="O34" s="139">
        <f t="shared" si="7"/>
        <v>-0.20079436000000001</v>
      </c>
      <c r="P34" s="139">
        <v>-0.2</v>
      </c>
      <c r="Q34" s="139">
        <v>-0.2</v>
      </c>
      <c r="R34" s="139">
        <v>-0.2</v>
      </c>
    </row>
    <row r="35" spans="2:18" ht="6" customHeight="1" x14ac:dyDescent="0.2">
      <c r="B35" s="7"/>
      <c r="C35" s="146"/>
      <c r="D35" s="146"/>
      <c r="E35" s="146"/>
      <c r="F35" s="146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</row>
    <row r="36" spans="2:18" x14ac:dyDescent="0.2">
      <c r="B36" s="79" t="s">
        <v>67</v>
      </c>
      <c r="C36" s="134">
        <v>30.938055430000002</v>
      </c>
      <c r="D36" s="134">
        <v>31.334555049999999</v>
      </c>
      <c r="E36" s="134">
        <v>32.54389037</v>
      </c>
      <c r="F36" s="134">
        <v>71.876847629999986</v>
      </c>
      <c r="G36" s="134">
        <v>70.949830000000006</v>
      </c>
      <c r="H36" s="134">
        <v>504.6</v>
      </c>
      <c r="I36" s="134">
        <v>498.6</v>
      </c>
      <c r="J36" s="134">
        <f t="shared" ref="J36:J43" si="8">I36</f>
        <v>498.6</v>
      </c>
      <c r="K36" s="134">
        <v>540.70000000000005</v>
      </c>
      <c r="L36" s="134">
        <v>542.6</v>
      </c>
      <c r="M36" s="134">
        <v>919.2834460900001</v>
      </c>
      <c r="N36" s="134">
        <v>920.49942468999996</v>
      </c>
      <c r="O36" s="134">
        <f t="shared" ref="O36:O39" si="9">N36</f>
        <v>920.49942468999996</v>
      </c>
      <c r="P36" s="134">
        <v>1805.5</v>
      </c>
      <c r="Q36" s="134">
        <v>1404.2</v>
      </c>
      <c r="R36" s="134">
        <v>1404.2</v>
      </c>
    </row>
    <row r="37" spans="2:18" x14ac:dyDescent="0.2">
      <c r="B37" s="31" t="s">
        <v>115</v>
      </c>
      <c r="C37" s="146">
        <v>17.643553670000003</v>
      </c>
      <c r="D37" s="146">
        <v>14.400441669999999</v>
      </c>
      <c r="E37" s="146">
        <v>11.157329669999999</v>
      </c>
      <c r="F37" s="146">
        <v>8.3572176799999998</v>
      </c>
      <c r="G37" s="139">
        <v>5.6</v>
      </c>
      <c r="H37" s="139">
        <v>442</v>
      </c>
      <c r="I37" s="139">
        <v>432.95170492</v>
      </c>
      <c r="J37" s="139">
        <f t="shared" si="8"/>
        <v>432.95170492</v>
      </c>
      <c r="K37" s="139">
        <v>474.2</v>
      </c>
      <c r="L37" s="139">
        <v>481.4</v>
      </c>
      <c r="M37" s="139">
        <v>477.48269902999999</v>
      </c>
      <c r="N37" s="139">
        <v>471.06280988999998</v>
      </c>
      <c r="O37" s="139">
        <f t="shared" si="9"/>
        <v>471.06280988999998</v>
      </c>
      <c r="P37" s="139">
        <v>461.8</v>
      </c>
      <c r="Q37" s="139">
        <v>443</v>
      </c>
      <c r="R37" s="139">
        <v>443</v>
      </c>
    </row>
    <row r="38" spans="2:18" x14ac:dyDescent="0.2">
      <c r="B38" s="78" t="s">
        <v>116</v>
      </c>
      <c r="C38" s="194"/>
      <c r="D38" s="194"/>
      <c r="E38" s="194"/>
      <c r="F38" s="194"/>
      <c r="G38" s="219"/>
      <c r="H38" s="219">
        <v>4.8</v>
      </c>
      <c r="I38" s="219">
        <v>4.1465496799999997</v>
      </c>
      <c r="J38" s="219">
        <f t="shared" si="8"/>
        <v>4.1465496799999997</v>
      </c>
      <c r="K38" s="219">
        <v>3.4</v>
      </c>
      <c r="L38" s="219">
        <v>2.7</v>
      </c>
      <c r="M38" s="219">
        <v>377.04121567999999</v>
      </c>
      <c r="N38" s="219">
        <v>376.33943768</v>
      </c>
      <c r="O38" s="219">
        <f t="shared" si="9"/>
        <v>376.33943768</v>
      </c>
      <c r="P38" s="219">
        <v>375.6</v>
      </c>
      <c r="Q38" s="219">
        <v>0</v>
      </c>
      <c r="R38" s="219">
        <v>0</v>
      </c>
    </row>
    <row r="39" spans="2:18" x14ac:dyDescent="0.2">
      <c r="B39" s="31" t="s">
        <v>117</v>
      </c>
      <c r="C39" s="146">
        <v>7.4732387899999999</v>
      </c>
      <c r="D39" s="146">
        <v>7.8352639800000006</v>
      </c>
      <c r="E39" s="146">
        <v>8.7603162700000006</v>
      </c>
      <c r="F39" s="146">
        <v>63.5</v>
      </c>
      <c r="G39" s="139">
        <v>65.3</v>
      </c>
      <c r="H39" s="139">
        <f t="shared" ref="H39:I39" si="10">H36-H37-H38</f>
        <v>57.800000000000026</v>
      </c>
      <c r="I39" s="139">
        <f t="shared" si="10"/>
        <v>61.501745400000026</v>
      </c>
      <c r="J39" s="139">
        <f t="shared" si="8"/>
        <v>61.501745400000026</v>
      </c>
      <c r="K39" s="139">
        <f t="shared" ref="K39:L39" si="11">K36-K37-K38</f>
        <v>63.100000000000058</v>
      </c>
      <c r="L39" s="139">
        <f t="shared" si="11"/>
        <v>58.500000000000043</v>
      </c>
      <c r="M39" s="139">
        <v>64.759531379999999</v>
      </c>
      <c r="N39" s="139">
        <v>73.097177119999998</v>
      </c>
      <c r="O39" s="139">
        <f t="shared" si="9"/>
        <v>73.097177119999998</v>
      </c>
      <c r="P39" s="139">
        <f t="shared" ref="P39:R39" si="12">P36-P37-P38</f>
        <v>968.1</v>
      </c>
      <c r="Q39" s="139">
        <f t="shared" si="12"/>
        <v>961.2</v>
      </c>
      <c r="R39" s="139">
        <f t="shared" si="12"/>
        <v>961.2</v>
      </c>
    </row>
    <row r="40" spans="2:18" x14ac:dyDescent="0.2">
      <c r="B40" s="31"/>
      <c r="C40" s="146"/>
      <c r="D40" s="146"/>
      <c r="E40" s="146"/>
      <c r="F40" s="146"/>
      <c r="G40" s="139"/>
      <c r="H40" s="139"/>
      <c r="I40" s="139"/>
      <c r="J40" s="139">
        <f t="shared" si="8"/>
        <v>0</v>
      </c>
      <c r="K40" s="139"/>
      <c r="L40" s="139"/>
      <c r="M40" s="139"/>
      <c r="N40" s="139"/>
      <c r="O40" s="139"/>
      <c r="P40" s="139"/>
      <c r="Q40" s="139"/>
      <c r="R40" s="139"/>
    </row>
    <row r="41" spans="2:18" x14ac:dyDescent="0.2">
      <c r="B41" s="79" t="s">
        <v>68</v>
      </c>
      <c r="C41" s="134">
        <v>627.90512025999999</v>
      </c>
      <c r="D41" s="134">
        <v>813.82240425000009</v>
      </c>
      <c r="E41" s="134">
        <v>1098.1869306200001</v>
      </c>
      <c r="F41" s="134">
        <v>1369.48189071</v>
      </c>
      <c r="G41" s="134">
        <v>1613.6511</v>
      </c>
      <c r="H41" s="134">
        <v>1745.5</v>
      </c>
      <c r="I41" s="134">
        <v>1718.3</v>
      </c>
      <c r="J41" s="134">
        <f t="shared" si="8"/>
        <v>1718.3</v>
      </c>
      <c r="K41" s="134">
        <v>2086.1999999999998</v>
      </c>
      <c r="L41" s="134">
        <v>2106.6999999999998</v>
      </c>
      <c r="M41" s="134">
        <v>2037.5687902600002</v>
      </c>
      <c r="N41" s="134">
        <v>1984.73685877</v>
      </c>
      <c r="O41" s="134">
        <f t="shared" ref="O41:O43" si="13">N41</f>
        <v>1984.73685877</v>
      </c>
      <c r="P41" s="134">
        <v>2635.4</v>
      </c>
      <c r="Q41" s="134">
        <v>2939.5</v>
      </c>
      <c r="R41" s="134">
        <v>2939.5</v>
      </c>
    </row>
    <row r="42" spans="2:18" x14ac:dyDescent="0.2">
      <c r="B42" s="76" t="s">
        <v>69</v>
      </c>
      <c r="C42" s="146">
        <v>492.05427752000003</v>
      </c>
      <c r="D42" s="146">
        <v>645.77850733000002</v>
      </c>
      <c r="E42" s="146">
        <v>920.53283607000003</v>
      </c>
      <c r="F42" s="146">
        <v>1119.98780119</v>
      </c>
      <c r="G42" s="139">
        <v>1298.9000000000001</v>
      </c>
      <c r="H42" s="139">
        <v>1374.4</v>
      </c>
      <c r="I42" s="139">
        <v>1343.37715888</v>
      </c>
      <c r="J42" s="139">
        <f t="shared" si="8"/>
        <v>1343.37715888</v>
      </c>
      <c r="K42" s="139">
        <v>1724.4</v>
      </c>
      <c r="L42" s="139">
        <v>1708.3</v>
      </c>
      <c r="M42" s="139">
        <v>1631.6728122100001</v>
      </c>
      <c r="N42" s="139">
        <v>1524.8559943800001</v>
      </c>
      <c r="O42" s="139">
        <f t="shared" si="13"/>
        <v>1524.8559943800001</v>
      </c>
      <c r="P42" s="139">
        <v>2167.9</v>
      </c>
      <c r="Q42" s="143">
        <v>2050.5</v>
      </c>
      <c r="R42" s="143">
        <v>2050.5</v>
      </c>
    </row>
    <row r="43" spans="2:18" x14ac:dyDescent="0.2">
      <c r="B43" s="78" t="s">
        <v>129</v>
      </c>
      <c r="C43" s="194">
        <v>132.07948134999998</v>
      </c>
      <c r="D43" s="194">
        <v>164.80078492000001</v>
      </c>
      <c r="E43" s="194">
        <v>172.67590958</v>
      </c>
      <c r="F43" s="194">
        <v>249.5</v>
      </c>
      <c r="G43" s="219">
        <v>314.8</v>
      </c>
      <c r="H43" s="219">
        <f t="shared" ref="H43:I43" si="14">H41-H42</f>
        <v>371.09999999999991</v>
      </c>
      <c r="I43" s="219">
        <f t="shared" si="14"/>
        <v>374.92284111999993</v>
      </c>
      <c r="J43" s="219">
        <f t="shared" si="8"/>
        <v>374.92284111999993</v>
      </c>
      <c r="K43" s="219">
        <f t="shared" ref="K43:M43" si="15">K41-K42</f>
        <v>361.79999999999973</v>
      </c>
      <c r="L43" s="219">
        <f t="shared" si="15"/>
        <v>398.39999999999986</v>
      </c>
      <c r="M43" s="219">
        <f t="shared" si="15"/>
        <v>405.89597805000017</v>
      </c>
      <c r="N43" s="219">
        <v>459.88086438999994</v>
      </c>
      <c r="O43" s="219">
        <f t="shared" si="13"/>
        <v>459.88086438999994</v>
      </c>
      <c r="P43" s="219">
        <f>P41-P42</f>
        <v>467.5</v>
      </c>
      <c r="Q43" s="220">
        <v>889</v>
      </c>
      <c r="R43" s="220">
        <v>889</v>
      </c>
    </row>
    <row r="44" spans="2:18" x14ac:dyDescent="0.2">
      <c r="B44" s="31"/>
      <c r="C44" s="146"/>
      <c r="D44" s="146"/>
      <c r="E44" s="146"/>
      <c r="F44" s="146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</row>
    <row r="45" spans="2:18" x14ac:dyDescent="0.2">
      <c r="B45" s="79" t="s">
        <v>70</v>
      </c>
      <c r="C45" s="134">
        <v>1785.5220318500001</v>
      </c>
      <c r="D45" s="134">
        <v>2116.51238564</v>
      </c>
      <c r="E45" s="134">
        <v>2538.1918417900006</v>
      </c>
      <c r="F45" s="134">
        <v>2980.2656489999999</v>
      </c>
      <c r="G45" s="134">
        <v>3233.7140733400001</v>
      </c>
      <c r="H45" s="134">
        <v>3758.5</v>
      </c>
      <c r="I45" s="134">
        <v>3787.1616434400003</v>
      </c>
      <c r="J45" s="134">
        <f>I45</f>
        <v>3787.1616434400003</v>
      </c>
      <c r="K45" s="134">
        <v>4216</v>
      </c>
      <c r="L45" s="134">
        <v>4333.1000000000004</v>
      </c>
      <c r="M45" s="134">
        <v>4594.9806996600009</v>
      </c>
      <c r="N45" s="134">
        <v>4680.4605233599996</v>
      </c>
      <c r="O45" s="134">
        <f>N45</f>
        <v>4680.4605233599996</v>
      </c>
      <c r="P45" s="134">
        <f>P27</f>
        <v>6429.9</v>
      </c>
      <c r="Q45" s="134">
        <v>6494.8</v>
      </c>
      <c r="R45" s="134">
        <v>6494.8</v>
      </c>
    </row>
    <row r="46" spans="2:18" x14ac:dyDescent="0.2">
      <c r="B46" s="74"/>
      <c r="C46" s="160"/>
      <c r="D46" s="160"/>
      <c r="E46" s="160"/>
      <c r="F46" s="160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</row>
    <row r="47" spans="2:18" x14ac:dyDescent="0.2">
      <c r="B47" s="79" t="s">
        <v>71</v>
      </c>
      <c r="C47" s="134">
        <v>-3.5833079699999644</v>
      </c>
      <c r="D47" s="134">
        <v>-2.5687713300000041</v>
      </c>
      <c r="E47" s="134">
        <v>-127.56570708999993</v>
      </c>
      <c r="F47" s="134">
        <v>-62.398408389999986</v>
      </c>
      <c r="G47" s="134">
        <v>-84.300000000000182</v>
      </c>
      <c r="H47" s="134">
        <v>-12.4</v>
      </c>
      <c r="I47" s="134">
        <v>-78.592748389999088</v>
      </c>
      <c r="J47" s="134">
        <f>I47</f>
        <v>-78.592748389999088</v>
      </c>
      <c r="K47" s="134">
        <v>-69.7</v>
      </c>
      <c r="L47" s="134">
        <v>-147.69999999999999</v>
      </c>
      <c r="M47" s="134">
        <v>41.278934070000105</v>
      </c>
      <c r="N47" s="134">
        <v>-31.24822893999999</v>
      </c>
      <c r="O47" s="134">
        <f>N47</f>
        <v>-31.24822893999999</v>
      </c>
      <c r="P47" s="134">
        <v>-222.6</v>
      </c>
      <c r="Q47" s="134">
        <v>-87.4</v>
      </c>
      <c r="R47" s="134">
        <v>-87.4</v>
      </c>
    </row>
    <row r="48" spans="2:18" x14ac:dyDescent="0.2">
      <c r="M48" s="94"/>
    </row>
  </sheetData>
  <pageMargins left="0.7" right="0.7" top="0.75" bottom="0.75" header="0.3" footer="0.3"/>
  <pageSetup paperSize="9" scale="6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886E5-E949-4D56-AF9D-F54A8F11741A}">
  <sheetPr>
    <pageSetUpPr fitToPage="1"/>
  </sheetPr>
  <dimension ref="A1:FB53"/>
  <sheetViews>
    <sheetView showGridLines="0" tabSelected="1" view="pageBreakPreview" topLeftCell="A31" zoomScaleNormal="96" zoomScaleSheetLayoutView="100" zoomScalePageLayoutView="70" workbookViewId="0">
      <selection activeCell="V50" sqref="V50"/>
    </sheetView>
  </sheetViews>
  <sheetFormatPr defaultColWidth="8.7109375" defaultRowHeight="12.75" outlineLevelCol="1" x14ac:dyDescent="0.2"/>
  <cols>
    <col min="1" max="1" width="1" style="1" customWidth="1"/>
    <col min="2" max="2" width="40.7109375" style="1" customWidth="1"/>
    <col min="3" max="7" width="12.7109375" style="1" customWidth="1"/>
    <col min="8" max="12" width="12.7109375" style="1" hidden="1" customWidth="1" outlineLevel="1"/>
    <col min="13" max="13" width="12" style="1" customWidth="1" collapsed="1"/>
    <col min="14" max="19" width="12.7109375" style="1" customWidth="1"/>
    <col min="20" max="20" width="0.5703125" style="1" customWidth="1"/>
    <col min="21" max="16384" width="8.7109375" style="1"/>
  </cols>
  <sheetData>
    <row r="1" spans="2:158" ht="14.25" customHeight="1" x14ac:dyDescent="0.2"/>
    <row r="2" spans="2:158" ht="14.25" customHeight="1" x14ac:dyDescent="0.2"/>
    <row r="3" spans="2:158" ht="14.25" customHeight="1" x14ac:dyDescent="0.2"/>
    <row r="4" spans="2:158" ht="14.25" customHeight="1" x14ac:dyDescent="0.2"/>
    <row r="5" spans="2:158" ht="14.25" customHeight="1" x14ac:dyDescent="0.2"/>
    <row r="6" spans="2:158" ht="14.25" customHeight="1" x14ac:dyDescent="0.2"/>
    <row r="7" spans="2:158" ht="14.25" customHeight="1" x14ac:dyDescent="0.2"/>
    <row r="8" spans="2:158" ht="14.25" customHeight="1" x14ac:dyDescent="0.2"/>
    <row r="9" spans="2:158" ht="14.25" customHeight="1" x14ac:dyDescent="0.2"/>
    <row r="10" spans="2:158" x14ac:dyDescent="0.2">
      <c r="B10" s="50" t="s">
        <v>110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</row>
    <row r="11" spans="2:158" x14ac:dyDescent="0.2">
      <c r="B11" s="15"/>
      <c r="C11" s="16"/>
      <c r="D11" s="16"/>
      <c r="E11" s="16"/>
      <c r="F11" s="17"/>
      <c r="G11" s="18"/>
      <c r="H11" s="18"/>
      <c r="I11" s="18"/>
      <c r="K11" s="18"/>
      <c r="L11" s="18"/>
      <c r="M11" s="18"/>
      <c r="N11" s="18"/>
      <c r="O11" s="18"/>
      <c r="S11" s="18"/>
    </row>
    <row r="12" spans="2:158" ht="26.25" thickBot="1" x14ac:dyDescent="0.25">
      <c r="B12" s="15"/>
      <c r="C12" s="56" t="s">
        <v>73</v>
      </c>
      <c r="D12" s="56" t="s">
        <v>74</v>
      </c>
      <c r="E12" s="56" t="s">
        <v>75</v>
      </c>
      <c r="F12" s="56" t="s">
        <v>76</v>
      </c>
      <c r="G12" s="56" t="s">
        <v>77</v>
      </c>
      <c r="H12" s="57" t="s">
        <v>78</v>
      </c>
      <c r="I12" s="57" t="s">
        <v>153</v>
      </c>
      <c r="J12" s="57" t="s">
        <v>155</v>
      </c>
      <c r="K12" s="57" t="s">
        <v>157</v>
      </c>
      <c r="L12" s="57" t="s">
        <v>159</v>
      </c>
      <c r="M12" s="56" t="s">
        <v>160</v>
      </c>
      <c r="N12" s="57" t="s">
        <v>165</v>
      </c>
      <c r="O12" s="57" t="s">
        <v>168</v>
      </c>
      <c r="P12" s="57" t="s">
        <v>170</v>
      </c>
      <c r="Q12" s="57" t="s">
        <v>173</v>
      </c>
      <c r="R12" s="57" t="s">
        <v>179</v>
      </c>
      <c r="S12" s="56" t="s">
        <v>180</v>
      </c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</row>
    <row r="13" spans="2:158" ht="13.5" thickTop="1" x14ac:dyDescent="0.2">
      <c r="B13" s="20"/>
      <c r="C13" s="21"/>
      <c r="D13" s="21"/>
      <c r="E13" s="21"/>
      <c r="F13" s="22"/>
      <c r="G13" s="53"/>
      <c r="H13" s="53"/>
      <c r="I13" s="19"/>
      <c r="J13" s="19"/>
      <c r="K13" s="19"/>
      <c r="L13" s="53"/>
      <c r="M13" s="53"/>
      <c r="N13" s="53"/>
      <c r="O13" s="53"/>
      <c r="P13" s="19"/>
      <c r="Q13" s="19"/>
      <c r="R13" s="19"/>
      <c r="S13" s="19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</row>
    <row r="14" spans="2:158" x14ac:dyDescent="0.2">
      <c r="B14" s="29" t="s">
        <v>22</v>
      </c>
      <c r="C14" s="223">
        <v>47.168072740000007</v>
      </c>
      <c r="D14" s="223">
        <v>121.48544075</v>
      </c>
      <c r="E14" s="223">
        <v>120.48667928999687</v>
      </c>
      <c r="F14" s="223">
        <v>101.5638458999947</v>
      </c>
      <c r="G14" s="223">
        <v>51.181244369998609</v>
      </c>
      <c r="H14" s="223">
        <v>-17.600000000000001</v>
      </c>
      <c r="I14" s="223">
        <v>45.5</v>
      </c>
      <c r="J14" s="223">
        <f t="shared" ref="J14:J15" si="0">I14+H14</f>
        <v>27.9</v>
      </c>
      <c r="K14" s="223">
        <v>-13.6</v>
      </c>
      <c r="L14" s="223">
        <v>85.4</v>
      </c>
      <c r="M14" s="223">
        <v>99.7</v>
      </c>
      <c r="N14" s="223">
        <v>-86.436796479999828</v>
      </c>
      <c r="O14" s="223">
        <v>122.6</v>
      </c>
      <c r="P14" s="223">
        <f t="shared" ref="P14:P15" si="1">O14+N14</f>
        <v>36.163203520000167</v>
      </c>
      <c r="Q14" s="223">
        <v>58.5</v>
      </c>
      <c r="R14" s="223">
        <v>131.4</v>
      </c>
      <c r="S14" s="223">
        <v>226.1</v>
      </c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</row>
    <row r="15" spans="2:158" x14ac:dyDescent="0.2">
      <c r="B15" s="77" t="s">
        <v>28</v>
      </c>
      <c r="C15" s="125">
        <v>19.820160999999999</v>
      </c>
      <c r="D15" s="125">
        <v>17.915136230000002</v>
      </c>
      <c r="E15" s="125">
        <v>19.896044189999998</v>
      </c>
      <c r="F15" s="125">
        <v>27.470143230000001</v>
      </c>
      <c r="G15" s="125">
        <v>43.256262030000002</v>
      </c>
      <c r="H15" s="125">
        <v>11.8</v>
      </c>
      <c r="I15" s="125">
        <v>9.7387011100000116</v>
      </c>
      <c r="J15" s="125">
        <f t="shared" si="0"/>
        <v>21.538701110000012</v>
      </c>
      <c r="K15" s="125">
        <v>13.2</v>
      </c>
      <c r="L15" s="125">
        <v>11.3</v>
      </c>
      <c r="M15" s="125">
        <v>46</v>
      </c>
      <c r="N15" s="125">
        <v>14.446408018349601</v>
      </c>
      <c r="O15" s="125">
        <v>13.464742210928099</v>
      </c>
      <c r="P15" s="125">
        <f t="shared" si="1"/>
        <v>27.911150229277702</v>
      </c>
      <c r="Q15" s="125">
        <v>13.2</v>
      </c>
      <c r="R15" s="125">
        <v>12.7</v>
      </c>
      <c r="S15" s="125">
        <v>53.8</v>
      </c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</row>
    <row r="16" spans="2:158" x14ac:dyDescent="0.2">
      <c r="B16" s="76" t="s">
        <v>29</v>
      </c>
      <c r="C16" s="138">
        <v>0</v>
      </c>
      <c r="D16" s="138">
        <v>-2.3201182499999997</v>
      </c>
      <c r="E16" s="138">
        <v>0</v>
      </c>
      <c r="F16" s="138">
        <v>0</v>
      </c>
      <c r="G16" s="138">
        <v>0</v>
      </c>
      <c r="H16" s="138">
        <v>0</v>
      </c>
      <c r="I16" s="123">
        <v>0</v>
      </c>
      <c r="J16" s="123">
        <f>H16+I16</f>
        <v>0</v>
      </c>
      <c r="K16" s="123">
        <v>0</v>
      </c>
      <c r="L16" s="138">
        <v>0</v>
      </c>
      <c r="M16" s="138">
        <v>0</v>
      </c>
      <c r="N16" s="138">
        <v>0</v>
      </c>
      <c r="O16" s="138">
        <v>0</v>
      </c>
      <c r="P16" s="123">
        <f>N16+O16</f>
        <v>0</v>
      </c>
      <c r="Q16" s="123">
        <v>0</v>
      </c>
      <c r="R16" s="123">
        <v>-3.5</v>
      </c>
      <c r="S16" s="123">
        <v>-3.5</v>
      </c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</row>
    <row r="17" spans="1:158" x14ac:dyDescent="0.2">
      <c r="B17" s="78" t="s">
        <v>23</v>
      </c>
      <c r="C17" s="125">
        <v>25.8</v>
      </c>
      <c r="D17" s="125">
        <v>34.200000000000003</v>
      </c>
      <c r="E17" s="125">
        <v>48.2</v>
      </c>
      <c r="F17" s="125">
        <v>58.7</v>
      </c>
      <c r="G17" s="125">
        <v>86.5</v>
      </c>
      <c r="H17" s="125">
        <v>42.8</v>
      </c>
      <c r="I17" s="125">
        <v>51.330854619999997</v>
      </c>
      <c r="J17" s="125">
        <f t="shared" ref="J17:J25" si="2">I17+H17</f>
        <v>94.130854619999994</v>
      </c>
      <c r="K17" s="125">
        <v>46.3</v>
      </c>
      <c r="L17" s="125">
        <v>54.3</v>
      </c>
      <c r="M17" s="125">
        <v>194.8</v>
      </c>
      <c r="N17" s="219">
        <v>50.598700000000001</v>
      </c>
      <c r="O17" s="219">
        <v>52.2</v>
      </c>
      <c r="P17" s="125">
        <f t="shared" ref="P17:P24" si="3">O17+N17</f>
        <v>102.7987</v>
      </c>
      <c r="Q17" s="125">
        <f>35.7+16.1</f>
        <v>51.800000000000004</v>
      </c>
      <c r="R17" s="125">
        <v>59.8</v>
      </c>
      <c r="S17" s="125">
        <v>214.4</v>
      </c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</row>
    <row r="18" spans="1:158" s="98" customFormat="1" x14ac:dyDescent="0.2">
      <c r="A18" s="1"/>
      <c r="B18" s="31" t="s">
        <v>30</v>
      </c>
      <c r="C18" s="138">
        <v>10.510464929999999</v>
      </c>
      <c r="D18" s="138">
        <v>-34.900163219999996</v>
      </c>
      <c r="E18" s="138">
        <v>72.453945000000004</v>
      </c>
      <c r="F18" s="138">
        <v>73.636332929999895</v>
      </c>
      <c r="G18" s="138">
        <v>54.391002759999992</v>
      </c>
      <c r="H18" s="138">
        <v>-3.6</v>
      </c>
      <c r="I18" s="138">
        <v>40.799999999999997</v>
      </c>
      <c r="J18" s="138">
        <f t="shared" si="2"/>
        <v>37.199999999999996</v>
      </c>
      <c r="K18" s="138">
        <v>-5</v>
      </c>
      <c r="L18" s="138">
        <v>13</v>
      </c>
      <c r="M18" s="138">
        <v>45.2</v>
      </c>
      <c r="N18" s="138">
        <v>-47.330128129999999</v>
      </c>
      <c r="O18" s="138">
        <v>75.123256769999998</v>
      </c>
      <c r="P18" s="138">
        <f t="shared" si="3"/>
        <v>27.793128639999999</v>
      </c>
      <c r="Q18" s="138">
        <v>32.299999999999997</v>
      </c>
      <c r="R18" s="138">
        <v>32.299999999999997</v>
      </c>
      <c r="S18" s="138">
        <v>92.4</v>
      </c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</row>
    <row r="19" spans="1:158" s="98" customFormat="1" x14ac:dyDescent="0.2">
      <c r="A19" s="1"/>
      <c r="B19" s="78" t="s">
        <v>31</v>
      </c>
      <c r="C19" s="125">
        <v>0</v>
      </c>
      <c r="D19" s="125">
        <v>-1.0458E-2</v>
      </c>
      <c r="E19" s="125">
        <v>-33.80390504999999</v>
      </c>
      <c r="F19" s="125">
        <v>-49.353362269999998</v>
      </c>
      <c r="G19" s="125">
        <v>-42.169766546804702</v>
      </c>
      <c r="H19" s="125">
        <v>-13.3</v>
      </c>
      <c r="I19" s="125">
        <v>-40.485609459999999</v>
      </c>
      <c r="J19" s="125">
        <f t="shared" si="2"/>
        <v>-53.785609460000003</v>
      </c>
      <c r="K19" s="125">
        <v>-20.7</v>
      </c>
      <c r="L19" s="125">
        <v>-22</v>
      </c>
      <c r="M19" s="125">
        <v>-96.5</v>
      </c>
      <c r="N19" s="125">
        <v>-21.384642939999999</v>
      </c>
      <c r="O19" s="125">
        <v>-10.47477366</v>
      </c>
      <c r="P19" s="125">
        <f t="shared" si="3"/>
        <v>-31.859416599999999</v>
      </c>
      <c r="Q19" s="125">
        <v>-3.1</v>
      </c>
      <c r="R19" s="125">
        <v>-81.8</v>
      </c>
      <c r="S19" s="125">
        <v>-116.7</v>
      </c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</row>
    <row r="20" spans="1:158" x14ac:dyDescent="0.2">
      <c r="B20" s="31" t="s">
        <v>32</v>
      </c>
      <c r="C20" s="138">
        <v>1.0248857499999999</v>
      </c>
      <c r="D20" s="138">
        <v>-0.4779725600000011</v>
      </c>
      <c r="E20" s="138">
        <v>0.114990389999999</v>
      </c>
      <c r="F20" s="138">
        <v>-1.4648777299999995</v>
      </c>
      <c r="G20" s="138">
        <v>0.25024787000000032</v>
      </c>
      <c r="H20" s="138">
        <v>0.2</v>
      </c>
      <c r="I20" s="138">
        <v>0.192391060000001</v>
      </c>
      <c r="J20" s="138">
        <f t="shared" si="2"/>
        <v>0.39239106000000101</v>
      </c>
      <c r="K20" s="138">
        <v>0.7</v>
      </c>
      <c r="L20" s="138">
        <v>5</v>
      </c>
      <c r="M20" s="138">
        <v>6.1</v>
      </c>
      <c r="N20" s="138">
        <v>-1.57558737</v>
      </c>
      <c r="O20" s="138">
        <v>-1.1391390800000001</v>
      </c>
      <c r="P20" s="138">
        <f t="shared" si="3"/>
        <v>-2.7147264500000001</v>
      </c>
      <c r="Q20" s="138">
        <v>-3.6</v>
      </c>
      <c r="R20" s="138">
        <v>4.0999999999999996</v>
      </c>
      <c r="S20" s="138">
        <v>-2.1</v>
      </c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</row>
    <row r="21" spans="1:158" x14ac:dyDescent="0.2">
      <c r="B21" s="78" t="s">
        <v>33</v>
      </c>
      <c r="C21" s="125">
        <v>-0.23841452999999957</v>
      </c>
      <c r="D21" s="125">
        <v>-1.03244566</v>
      </c>
      <c r="E21" s="125">
        <v>1.2389686600000001</v>
      </c>
      <c r="F21" s="125">
        <v>6.516438620652</v>
      </c>
      <c r="G21" s="125">
        <v>4.2465630800000005</v>
      </c>
      <c r="H21" s="125">
        <v>0.3</v>
      </c>
      <c r="I21" s="125">
        <v>6.1997272779666197</v>
      </c>
      <c r="J21" s="125">
        <f t="shared" si="2"/>
        <v>6.4997272779666195</v>
      </c>
      <c r="K21" s="125">
        <v>-1.3</v>
      </c>
      <c r="L21" s="125">
        <v>-0.2</v>
      </c>
      <c r="M21" s="125">
        <v>5</v>
      </c>
      <c r="N21" s="125">
        <v>1.91395857273996</v>
      </c>
      <c r="O21" s="125">
        <v>0.57016573856053998</v>
      </c>
      <c r="P21" s="125">
        <f t="shared" si="3"/>
        <v>2.4841243113005</v>
      </c>
      <c r="Q21" s="125">
        <v>2.2999999999999998</v>
      </c>
      <c r="R21" s="125">
        <v>-0.5</v>
      </c>
      <c r="S21" s="125">
        <v>4.3</v>
      </c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</row>
    <row r="22" spans="1:158" s="42" customFormat="1" x14ac:dyDescent="0.2">
      <c r="B22" s="31" t="s">
        <v>34</v>
      </c>
      <c r="C22" s="138">
        <v>-68.70400650000002</v>
      </c>
      <c r="D22" s="138">
        <v>-154.18588199999994</v>
      </c>
      <c r="E22" s="138">
        <v>-147.44733928999997</v>
      </c>
      <c r="F22" s="138">
        <v>-251.01702628000007</v>
      </c>
      <c r="G22" s="138">
        <v>-157.03889011999991</v>
      </c>
      <c r="H22" s="138">
        <v>-147.4</v>
      </c>
      <c r="I22" s="138">
        <v>97.213322669999897</v>
      </c>
      <c r="J22" s="138">
        <f t="shared" si="2"/>
        <v>-50.186677330000109</v>
      </c>
      <c r="K22" s="138">
        <v>-389.9</v>
      </c>
      <c r="L22" s="138">
        <v>94.1</v>
      </c>
      <c r="M22" s="138">
        <v>-346</v>
      </c>
      <c r="N22" s="138">
        <v>-112.38145732</v>
      </c>
      <c r="O22" s="138">
        <v>179.34398083999997</v>
      </c>
      <c r="P22" s="138">
        <f t="shared" si="3"/>
        <v>66.962523519999976</v>
      </c>
      <c r="Q22" s="138">
        <v>-451.7</v>
      </c>
      <c r="R22" s="138">
        <v>-17.8</v>
      </c>
      <c r="S22" s="138">
        <v>-402.5</v>
      </c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</row>
    <row r="23" spans="1:158" s="42" customFormat="1" x14ac:dyDescent="0.2">
      <c r="B23" s="78" t="s">
        <v>35</v>
      </c>
      <c r="C23" s="125">
        <v>94.90839961781478</v>
      </c>
      <c r="D23" s="125">
        <v>154.9112523501679</v>
      </c>
      <c r="E23" s="125">
        <v>264.32350658999997</v>
      </c>
      <c r="F23" s="125">
        <v>198.44708417000004</v>
      </c>
      <c r="G23" s="125">
        <v>180.62372803999986</v>
      </c>
      <c r="H23" s="125">
        <v>75</v>
      </c>
      <c r="I23" s="125">
        <v>-41.8461138199998</v>
      </c>
      <c r="J23" s="125">
        <f t="shared" si="2"/>
        <v>33.1538861800002</v>
      </c>
      <c r="K23" s="125">
        <v>389</v>
      </c>
      <c r="L23" s="125">
        <v>-18.600000000000001</v>
      </c>
      <c r="M23" s="125">
        <v>403.6</v>
      </c>
      <c r="N23" s="125">
        <v>-70.936606729999895</v>
      </c>
      <c r="O23" s="125">
        <v>-104.3782933</v>
      </c>
      <c r="P23" s="125">
        <f t="shared" si="3"/>
        <v>-175.31490002999988</v>
      </c>
      <c r="Q23" s="125">
        <v>606.4</v>
      </c>
      <c r="R23" s="125">
        <v>-101.9</v>
      </c>
      <c r="S23" s="125">
        <v>329.2</v>
      </c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</row>
    <row r="24" spans="1:158" s="42" customFormat="1" x14ac:dyDescent="0.2">
      <c r="B24" s="31" t="s">
        <v>36</v>
      </c>
      <c r="C24" s="138">
        <v>44.576623529999999</v>
      </c>
      <c r="D24" s="138">
        <v>-16.225650870000003</v>
      </c>
      <c r="E24" s="138">
        <v>-69.650533999999993</v>
      </c>
      <c r="F24" s="138">
        <v>29.205874580700105</v>
      </c>
      <c r="G24" s="138">
        <v>-8.4594388483815006</v>
      </c>
      <c r="H24" s="138">
        <v>-6.7</v>
      </c>
      <c r="I24" s="138">
        <v>-25.3895063734129</v>
      </c>
      <c r="J24" s="138">
        <f t="shared" si="2"/>
        <v>-32.089506373412902</v>
      </c>
      <c r="K24" s="138">
        <v>-19.5</v>
      </c>
      <c r="L24" s="138">
        <v>20.9</v>
      </c>
      <c r="M24" s="138">
        <v>-30.7</v>
      </c>
      <c r="N24" s="138">
        <v>12.262611148073301</v>
      </c>
      <c r="O24" s="138">
        <v>58.452183510913699</v>
      </c>
      <c r="P24" s="138">
        <f t="shared" si="3"/>
        <v>70.714794658987003</v>
      </c>
      <c r="Q24" s="223">
        <v>-93.8</v>
      </c>
      <c r="R24" s="138">
        <v>155.19999999999999</v>
      </c>
      <c r="S24" s="138">
        <v>132.1</v>
      </c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</row>
    <row r="25" spans="1:158" s="42" customFormat="1" x14ac:dyDescent="0.2">
      <c r="B25" s="79" t="s">
        <v>37</v>
      </c>
      <c r="C25" s="134">
        <v>174.89505525781479</v>
      </c>
      <c r="D25" s="134">
        <v>119.40231677016797</v>
      </c>
      <c r="E25" s="134">
        <v>275.82724374999685</v>
      </c>
      <c r="F25" s="134">
        <v>193.73956052134659</v>
      </c>
      <c r="G25" s="134">
        <f>SUM(G14:G24)</f>
        <v>212.78095263481234</v>
      </c>
      <c r="H25" s="134">
        <v>-58.6</v>
      </c>
      <c r="I25" s="134">
        <v>143.20110568455382</v>
      </c>
      <c r="J25" s="134">
        <f t="shared" si="2"/>
        <v>84.601105684553829</v>
      </c>
      <c r="K25" s="134">
        <v>-0.7</v>
      </c>
      <c r="L25" s="134">
        <v>243.3</v>
      </c>
      <c r="M25" s="134">
        <v>327.2</v>
      </c>
      <c r="N25" s="134">
        <v>-260.82224123083813</v>
      </c>
      <c r="O25" s="134">
        <v>385.8</v>
      </c>
      <c r="P25" s="134">
        <v>124.9</v>
      </c>
      <c r="Q25" s="134">
        <v>212.3</v>
      </c>
      <c r="R25" s="134">
        <v>190.1</v>
      </c>
      <c r="S25" s="134">
        <v>527.4</v>
      </c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</row>
    <row r="26" spans="1:158" s="42" customFormat="1" x14ac:dyDescent="0.2">
      <c r="B26" s="29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</row>
    <row r="27" spans="1:158" s="42" customFormat="1" ht="25.5" x14ac:dyDescent="0.2">
      <c r="B27" s="31" t="s">
        <v>111</v>
      </c>
      <c r="C27" s="138">
        <v>0</v>
      </c>
      <c r="D27" s="138">
        <v>0</v>
      </c>
      <c r="E27" s="138">
        <v>0</v>
      </c>
      <c r="F27" s="138">
        <v>0</v>
      </c>
      <c r="G27" s="138">
        <v>58.9</v>
      </c>
      <c r="H27" s="138">
        <v>22.5</v>
      </c>
      <c r="I27" s="138">
        <v>0</v>
      </c>
      <c r="J27" s="138">
        <f t="shared" ref="J27:J29" si="4">I27+H27</f>
        <v>22.5</v>
      </c>
      <c r="K27" s="138">
        <v>0</v>
      </c>
      <c r="L27" s="138">
        <v>0</v>
      </c>
      <c r="M27" s="138">
        <v>22.5</v>
      </c>
      <c r="N27" s="138">
        <v>6</v>
      </c>
      <c r="O27" s="138">
        <v>0</v>
      </c>
      <c r="P27" s="138">
        <f t="shared" ref="P27:P29" si="5">O27+N27</f>
        <v>6</v>
      </c>
      <c r="Q27" s="138">
        <v>32.700000000000003</v>
      </c>
      <c r="R27" s="138">
        <v>0</v>
      </c>
      <c r="S27" s="138">
        <v>38.700000000000003</v>
      </c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</row>
    <row r="28" spans="1:158" s="42" customFormat="1" ht="25.5" x14ac:dyDescent="0.2">
      <c r="B28" s="78" t="s">
        <v>38</v>
      </c>
      <c r="C28" s="125">
        <v>-51.060842539579831</v>
      </c>
      <c r="D28" s="125">
        <v>-59.959266868739405</v>
      </c>
      <c r="E28" s="125">
        <v>-181.73679855</v>
      </c>
      <c r="F28" s="125">
        <v>-243.85408576999998</v>
      </c>
      <c r="G28" s="125">
        <v>-278.39999999999998</v>
      </c>
      <c r="H28" s="125">
        <v>-42.3</v>
      </c>
      <c r="I28" s="125">
        <v>-55.1</v>
      </c>
      <c r="J28" s="125">
        <f t="shared" si="4"/>
        <v>-97.4</v>
      </c>
      <c r="K28" s="125">
        <v>-88</v>
      </c>
      <c r="L28" s="125">
        <v>-121.1</v>
      </c>
      <c r="M28" s="125">
        <v>-306.5</v>
      </c>
      <c r="N28" s="125">
        <v>-47.761267999999902</v>
      </c>
      <c r="O28" s="125">
        <v>-43.291882369999996</v>
      </c>
      <c r="P28" s="125">
        <f t="shared" si="5"/>
        <v>-91.053150369999898</v>
      </c>
      <c r="Q28" s="125">
        <v>-31.9</v>
      </c>
      <c r="R28" s="125">
        <v>-127.1</v>
      </c>
      <c r="S28" s="125">
        <v>-250</v>
      </c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</row>
    <row r="29" spans="1:158" x14ac:dyDescent="0.2">
      <c r="B29" s="31" t="s">
        <v>39</v>
      </c>
      <c r="C29" s="138">
        <v>0</v>
      </c>
      <c r="D29" s="138">
        <v>-16.812968720000001</v>
      </c>
      <c r="E29" s="138">
        <v>-30.384996920000003</v>
      </c>
      <c r="F29" s="138">
        <v>-34.928450959999999</v>
      </c>
      <c r="G29" s="138">
        <v>-7.1</v>
      </c>
      <c r="H29" s="138">
        <v>0</v>
      </c>
      <c r="I29" s="138">
        <v>-1.6516451400000001</v>
      </c>
      <c r="J29" s="138">
        <f t="shared" si="4"/>
        <v>-1.6516451400000001</v>
      </c>
      <c r="K29" s="138">
        <v>0</v>
      </c>
      <c r="L29" s="138">
        <v>0</v>
      </c>
      <c r="M29" s="138">
        <v>-1.7</v>
      </c>
      <c r="N29" s="138">
        <v>0</v>
      </c>
      <c r="O29" s="138">
        <v>0</v>
      </c>
      <c r="P29" s="138">
        <f t="shared" si="5"/>
        <v>0</v>
      </c>
      <c r="Q29" s="138">
        <v>0</v>
      </c>
      <c r="R29" s="138">
        <v>-31.5</v>
      </c>
      <c r="S29" s="138">
        <v>-31.5</v>
      </c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</row>
    <row r="30" spans="1:158" x14ac:dyDescent="0.2">
      <c r="B30" s="78" t="s">
        <v>150</v>
      </c>
      <c r="C30" s="125">
        <v>0</v>
      </c>
      <c r="D30" s="125">
        <v>-155</v>
      </c>
      <c r="E30" s="125">
        <v>-65</v>
      </c>
      <c r="F30" s="125">
        <v>180</v>
      </c>
      <c r="G30" s="125">
        <v>20</v>
      </c>
      <c r="H30" s="125">
        <v>-5</v>
      </c>
      <c r="I30" s="125">
        <v>0</v>
      </c>
      <c r="J30" s="125">
        <f>H30+I30</f>
        <v>-5</v>
      </c>
      <c r="K30" s="125">
        <v>0</v>
      </c>
      <c r="L30" s="125">
        <v>0</v>
      </c>
      <c r="M30" s="125">
        <v>5</v>
      </c>
      <c r="N30" s="125">
        <v>0</v>
      </c>
      <c r="O30" s="125">
        <v>0</v>
      </c>
      <c r="P30" s="125">
        <f>N30+O30</f>
        <v>0</v>
      </c>
      <c r="Q30" s="125">
        <v>0</v>
      </c>
      <c r="R30" s="125">
        <v>25</v>
      </c>
      <c r="S30" s="125">
        <v>25</v>
      </c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</row>
    <row r="31" spans="1:158" s="2" customFormat="1" x14ac:dyDescent="0.2">
      <c r="B31" s="31" t="s">
        <v>40</v>
      </c>
      <c r="C31" s="138">
        <v>-0.83273620999999343</v>
      </c>
      <c r="D31" s="138">
        <v>35.291350830000006</v>
      </c>
      <c r="E31" s="138">
        <v>3.5986739999998296E-2</v>
      </c>
      <c r="F31" s="138">
        <v>10.44527355</v>
      </c>
      <c r="G31" s="138">
        <v>-0.4</v>
      </c>
      <c r="H31" s="138">
        <v>0.4</v>
      </c>
      <c r="I31" s="138">
        <v>0</v>
      </c>
      <c r="J31" s="138">
        <f t="shared" ref="J31:J32" si="6">I31+H31</f>
        <v>0.4</v>
      </c>
      <c r="K31" s="138">
        <v>0</v>
      </c>
      <c r="L31" s="142">
        <v>0</v>
      </c>
      <c r="M31" s="142">
        <v>0.4</v>
      </c>
      <c r="N31" s="142">
        <v>0</v>
      </c>
      <c r="O31" s="142">
        <v>0</v>
      </c>
      <c r="P31" s="138">
        <f t="shared" ref="P31:P32" si="7">O31+N31</f>
        <v>0</v>
      </c>
      <c r="Q31" s="138">
        <v>0</v>
      </c>
      <c r="R31" s="138">
        <v>0</v>
      </c>
      <c r="S31" s="138">
        <v>0</v>
      </c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</row>
    <row r="32" spans="1:158" s="2" customFormat="1" x14ac:dyDescent="0.2">
      <c r="B32" s="79" t="s">
        <v>41</v>
      </c>
      <c r="C32" s="134">
        <f t="shared" ref="C32:G32" si="8">SUM(C27:C31)</f>
        <v>-51.893578749579824</v>
      </c>
      <c r="D32" s="134">
        <f t="shared" si="8"/>
        <v>-196.48088475873942</v>
      </c>
      <c r="E32" s="134">
        <f t="shared" si="8"/>
        <v>-277.08580873</v>
      </c>
      <c r="F32" s="134">
        <f t="shared" si="8"/>
        <v>-88.337263180000008</v>
      </c>
      <c r="G32" s="134">
        <f t="shared" si="8"/>
        <v>-206.99999999999997</v>
      </c>
      <c r="H32" s="134">
        <v>-24.4</v>
      </c>
      <c r="I32" s="134">
        <v>-56.75193135</v>
      </c>
      <c r="J32" s="134">
        <f t="shared" si="6"/>
        <v>-81.151931349999998</v>
      </c>
      <c r="K32" s="134">
        <v>-88</v>
      </c>
      <c r="L32" s="134">
        <v>-121.1</v>
      </c>
      <c r="M32" s="134">
        <v>-290.3</v>
      </c>
      <c r="N32" s="134">
        <v>-41.761267999999902</v>
      </c>
      <c r="O32" s="134">
        <v>-43.291882369999996</v>
      </c>
      <c r="P32" s="134">
        <f t="shared" si="7"/>
        <v>-85.053150369999898</v>
      </c>
      <c r="Q32" s="134">
        <v>0.8</v>
      </c>
      <c r="R32" s="134">
        <v>-133.6</v>
      </c>
      <c r="S32" s="134">
        <v>-217.8</v>
      </c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0"/>
      <c r="EF32" s="100"/>
      <c r="EG32" s="100"/>
      <c r="EH32" s="100"/>
      <c r="EI32" s="100"/>
      <c r="EJ32" s="100"/>
      <c r="EK32" s="100"/>
      <c r="EL32" s="100"/>
      <c r="EM32" s="100"/>
      <c r="EN32" s="100"/>
      <c r="EO32" s="100"/>
      <c r="EP32" s="100"/>
      <c r="EQ32" s="100"/>
      <c r="ER32" s="100"/>
      <c r="ES32" s="100"/>
      <c r="ET32" s="100"/>
      <c r="EU32" s="100"/>
      <c r="EV32" s="100"/>
      <c r="EW32" s="100"/>
      <c r="EX32" s="100"/>
      <c r="EY32" s="100"/>
      <c r="EZ32" s="100"/>
      <c r="FA32" s="100"/>
      <c r="FB32" s="100"/>
    </row>
    <row r="33" spans="2:158" s="2" customFormat="1" x14ac:dyDescent="0.2">
      <c r="B33" s="29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0"/>
      <c r="EH33" s="100"/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0"/>
      <c r="EW33" s="100"/>
      <c r="EX33" s="100"/>
      <c r="EY33" s="100"/>
      <c r="EZ33" s="100"/>
      <c r="FA33" s="100"/>
      <c r="FB33" s="100"/>
    </row>
    <row r="34" spans="2:158" x14ac:dyDescent="0.2">
      <c r="B34" s="79" t="s">
        <v>112</v>
      </c>
      <c r="C34" s="134">
        <f t="shared" ref="C34:I34" si="9">C25+C29+C28+C27</f>
        <v>123.83421271823497</v>
      </c>
      <c r="D34" s="134">
        <f t="shared" si="9"/>
        <v>42.630081181428565</v>
      </c>
      <c r="E34" s="134">
        <f t="shared" si="9"/>
        <v>63.705448279996858</v>
      </c>
      <c r="F34" s="134">
        <f t="shared" si="9"/>
        <v>-85.042976208653386</v>
      </c>
      <c r="G34" s="134">
        <f t="shared" si="9"/>
        <v>-13.819047365187636</v>
      </c>
      <c r="H34" s="134">
        <f t="shared" si="9"/>
        <v>-78.400000000000006</v>
      </c>
      <c r="I34" s="134">
        <f t="shared" si="9"/>
        <v>86.44946054455383</v>
      </c>
      <c r="J34" s="134">
        <f>I34+H34</f>
        <v>8.0494605445538241</v>
      </c>
      <c r="K34" s="134">
        <v>-88.7</v>
      </c>
      <c r="L34" s="134">
        <v>122.2</v>
      </c>
      <c r="M34" s="134">
        <v>41.6</v>
      </c>
      <c r="N34" s="134">
        <v>-302.58350923083805</v>
      </c>
      <c r="O34" s="134">
        <v>342.5</v>
      </c>
      <c r="P34" s="134">
        <f>O34+N34</f>
        <v>39.916490769161953</v>
      </c>
      <c r="Q34" s="134">
        <v>213.1</v>
      </c>
      <c r="R34" s="134">
        <v>31.5</v>
      </c>
      <c r="S34" s="134">
        <v>284.5</v>
      </c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0"/>
      <c r="EH34" s="100"/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0"/>
      <c r="EW34" s="100"/>
      <c r="EX34" s="100"/>
      <c r="EY34" s="100"/>
      <c r="EZ34" s="100"/>
      <c r="FA34" s="100"/>
      <c r="FB34" s="100"/>
    </row>
    <row r="35" spans="2:158" x14ac:dyDescent="0.2">
      <c r="B35" s="29"/>
      <c r="C35" s="223"/>
      <c r="D35" s="223"/>
      <c r="E35" s="223"/>
      <c r="F35" s="223"/>
      <c r="G35" s="223"/>
      <c r="H35" s="223"/>
      <c r="I35" s="123"/>
      <c r="J35" s="123"/>
      <c r="K35" s="123"/>
      <c r="L35" s="223"/>
      <c r="M35" s="223"/>
      <c r="N35" s="223"/>
      <c r="O35" s="223"/>
      <c r="P35" s="123"/>
      <c r="Q35" s="123"/>
      <c r="R35" s="123"/>
      <c r="S35" s="123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0"/>
      <c r="EH35" s="100"/>
      <c r="EI35" s="100"/>
      <c r="EJ35" s="100"/>
      <c r="EK35" s="100"/>
      <c r="EL35" s="100"/>
      <c r="EM35" s="100"/>
      <c r="EN35" s="100"/>
      <c r="EO35" s="100"/>
      <c r="EP35" s="100"/>
      <c r="EQ35" s="100"/>
      <c r="ER35" s="100"/>
      <c r="ES35" s="100"/>
      <c r="ET35" s="100"/>
      <c r="EU35" s="100"/>
      <c r="EV35" s="100"/>
      <c r="EW35" s="100"/>
      <c r="EX35" s="100"/>
      <c r="EY35" s="100"/>
      <c r="EZ35" s="100"/>
      <c r="FA35" s="100"/>
      <c r="FB35" s="100"/>
    </row>
    <row r="36" spans="2:158" x14ac:dyDescent="0.2">
      <c r="B36" s="31" t="s">
        <v>42</v>
      </c>
      <c r="C36" s="138">
        <v>510.1</v>
      </c>
      <c r="D36" s="138">
        <v>6.4</v>
      </c>
      <c r="E36" s="138">
        <v>1.1000000000000001</v>
      </c>
      <c r="F36" s="138">
        <v>3.9</v>
      </c>
      <c r="G36" s="138">
        <v>38.200000000000003</v>
      </c>
      <c r="H36" s="138">
        <v>6.7</v>
      </c>
      <c r="I36" s="123">
        <v>9.9</v>
      </c>
      <c r="J36" s="123">
        <f t="shared" ref="J36:J40" si="10">I36+H36</f>
        <v>16.600000000000001</v>
      </c>
      <c r="K36" s="123">
        <v>20.399999999999999</v>
      </c>
      <c r="L36" s="138">
        <v>1.5</v>
      </c>
      <c r="M36" s="138">
        <v>38.5</v>
      </c>
      <c r="N36" s="138">
        <v>0.63709066999999997</v>
      </c>
      <c r="O36" s="138">
        <v>20.45355078</v>
      </c>
      <c r="P36" s="123">
        <f t="shared" ref="P36:P40" si="11">O36+N36</f>
        <v>21.09064145</v>
      </c>
      <c r="Q36" s="123">
        <v>23</v>
      </c>
      <c r="R36" s="123">
        <v>11</v>
      </c>
      <c r="S36" s="123">
        <v>55.1</v>
      </c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  <c r="EZ36" s="100"/>
      <c r="FA36" s="100"/>
      <c r="FB36" s="100"/>
    </row>
    <row r="37" spans="2:158" x14ac:dyDescent="0.2">
      <c r="B37" s="78" t="s">
        <v>43</v>
      </c>
      <c r="C37" s="125">
        <v>3.9</v>
      </c>
      <c r="D37" s="125">
        <v>0</v>
      </c>
      <c r="E37" s="125">
        <v>0</v>
      </c>
      <c r="F37" s="125">
        <v>0</v>
      </c>
      <c r="G37" s="125">
        <v>0</v>
      </c>
      <c r="H37" s="125">
        <v>0</v>
      </c>
      <c r="I37" s="225">
        <v>0</v>
      </c>
      <c r="J37" s="225">
        <f t="shared" si="10"/>
        <v>0</v>
      </c>
      <c r="K37" s="225">
        <v>0</v>
      </c>
      <c r="L37" s="125">
        <v>0</v>
      </c>
      <c r="M37" s="125">
        <v>0</v>
      </c>
      <c r="N37" s="125">
        <v>375</v>
      </c>
      <c r="O37" s="125">
        <v>0</v>
      </c>
      <c r="P37" s="225">
        <f t="shared" si="11"/>
        <v>375</v>
      </c>
      <c r="Q37" s="225">
        <v>0</v>
      </c>
      <c r="R37" s="225">
        <v>0</v>
      </c>
      <c r="S37" s="225">
        <v>375</v>
      </c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0"/>
      <c r="EF37" s="100"/>
      <c r="EG37" s="100"/>
      <c r="EH37" s="100"/>
      <c r="EI37" s="100"/>
      <c r="EJ37" s="100"/>
      <c r="EK37" s="100"/>
      <c r="EL37" s="100"/>
      <c r="EM37" s="100"/>
      <c r="EN37" s="100"/>
      <c r="EO37" s="100"/>
      <c r="EP37" s="100"/>
      <c r="EQ37" s="100"/>
      <c r="ER37" s="100"/>
      <c r="ES37" s="100"/>
      <c r="ET37" s="100"/>
      <c r="EU37" s="100"/>
      <c r="EV37" s="100"/>
      <c r="EW37" s="100"/>
      <c r="EX37" s="100"/>
      <c r="EY37" s="100"/>
      <c r="EZ37" s="100"/>
      <c r="FA37" s="100"/>
      <c r="FB37" s="100"/>
    </row>
    <row r="38" spans="2:158" x14ac:dyDescent="0.2">
      <c r="B38" s="31" t="s">
        <v>44</v>
      </c>
      <c r="C38" s="138">
        <v>0</v>
      </c>
      <c r="D38" s="138">
        <v>-1.7</v>
      </c>
      <c r="E38" s="138">
        <v>0</v>
      </c>
      <c r="F38" s="138">
        <v>-11.3</v>
      </c>
      <c r="G38" s="138">
        <v>-111.30000000000001</v>
      </c>
      <c r="H38" s="138">
        <v>-38.799999999999997</v>
      </c>
      <c r="I38" s="123">
        <v>0</v>
      </c>
      <c r="J38" s="123">
        <f t="shared" si="10"/>
        <v>-38.799999999999997</v>
      </c>
      <c r="K38" s="123">
        <v>0</v>
      </c>
      <c r="L38" s="138">
        <v>0</v>
      </c>
      <c r="M38" s="138">
        <v>-38.799999999999997</v>
      </c>
      <c r="N38" s="138">
        <v>0</v>
      </c>
      <c r="O38" s="138">
        <v>0</v>
      </c>
      <c r="P38" s="123">
        <f t="shared" si="11"/>
        <v>0</v>
      </c>
      <c r="Q38" s="123">
        <v>0</v>
      </c>
      <c r="R38" s="123">
        <v>0</v>
      </c>
      <c r="S38" s="123">
        <v>0</v>
      </c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</row>
    <row r="39" spans="2:158" x14ac:dyDescent="0.2">
      <c r="B39" s="77" t="s">
        <v>113</v>
      </c>
      <c r="C39" s="125">
        <v>0</v>
      </c>
      <c r="D39" s="125">
        <v>0</v>
      </c>
      <c r="E39" s="125">
        <v>0</v>
      </c>
      <c r="F39" s="125">
        <v>0</v>
      </c>
      <c r="G39" s="125">
        <v>0</v>
      </c>
      <c r="H39" s="125">
        <v>-10</v>
      </c>
      <c r="I39" s="225">
        <v>-12.8</v>
      </c>
      <c r="J39" s="225">
        <f t="shared" si="10"/>
        <v>-22.8</v>
      </c>
      <c r="K39" s="225">
        <v>-15.3</v>
      </c>
      <c r="L39" s="125">
        <v>-16.100000000000001</v>
      </c>
      <c r="M39" s="125">
        <f>(G39+H39+I39+K39+L39)</f>
        <v>-54.2</v>
      </c>
      <c r="N39" s="125">
        <v>-15.307488566423199</v>
      </c>
      <c r="O39" s="125">
        <v>-17.537606041841901</v>
      </c>
      <c r="P39" s="225">
        <f t="shared" si="11"/>
        <v>-32.8450946082651</v>
      </c>
      <c r="Q39" s="225">
        <v>-17.3</v>
      </c>
      <c r="R39" s="225">
        <v>-17</v>
      </c>
      <c r="S39" s="225">
        <v>-67.2</v>
      </c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00"/>
      <c r="EX39" s="100"/>
      <c r="EY39" s="100"/>
      <c r="EZ39" s="100"/>
      <c r="FA39" s="100"/>
      <c r="FB39" s="100"/>
    </row>
    <row r="40" spans="2:158" s="86" customFormat="1" x14ac:dyDescent="0.2">
      <c r="B40" s="31" t="s">
        <v>45</v>
      </c>
      <c r="C40" s="138">
        <v>-3.2</v>
      </c>
      <c r="D40" s="138">
        <v>-3.2</v>
      </c>
      <c r="E40" s="138">
        <v>-3.2</v>
      </c>
      <c r="F40" s="138">
        <v>-3.2</v>
      </c>
      <c r="G40" s="138">
        <v>-2.8</v>
      </c>
      <c r="H40" s="138">
        <v>-0.42399999999999999</v>
      </c>
      <c r="I40" s="123">
        <v>-0.70177800000000001</v>
      </c>
      <c r="J40" s="123">
        <f t="shared" si="10"/>
        <v>-1.1257779999999999</v>
      </c>
      <c r="K40" s="123">
        <v>-1</v>
      </c>
      <c r="L40" s="138">
        <v>-0.7</v>
      </c>
      <c r="M40" s="138">
        <v>-2.8</v>
      </c>
      <c r="N40" s="138">
        <v>-0.70177800000000001</v>
      </c>
      <c r="O40" s="138">
        <v>-0.70177800000000001</v>
      </c>
      <c r="P40" s="123">
        <f t="shared" si="11"/>
        <v>-1.403556</v>
      </c>
      <c r="Q40" s="123">
        <v>-0.7</v>
      </c>
      <c r="R40" s="123">
        <v>-0.7</v>
      </c>
      <c r="S40" s="123">
        <v>-2.8</v>
      </c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  <c r="EZ40" s="100"/>
      <c r="FA40" s="100"/>
      <c r="FB40" s="100"/>
    </row>
    <row r="41" spans="2:158" s="86" customFormat="1" x14ac:dyDescent="0.2">
      <c r="B41" s="76" t="s">
        <v>174</v>
      </c>
      <c r="C41" s="138"/>
      <c r="D41" s="138"/>
      <c r="E41" s="138"/>
      <c r="F41" s="138"/>
      <c r="G41" s="138"/>
      <c r="H41" s="138"/>
      <c r="I41" s="123"/>
      <c r="J41" s="123"/>
      <c r="K41" s="123"/>
      <c r="L41" s="138"/>
      <c r="M41" s="138"/>
      <c r="N41" s="138"/>
      <c r="O41" s="138"/>
      <c r="P41" s="123"/>
      <c r="Q41" s="123">
        <v>999.2</v>
      </c>
      <c r="R41" s="123">
        <v>-5.2</v>
      </c>
      <c r="S41" s="123">
        <v>994</v>
      </c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0"/>
      <c r="EF41" s="100"/>
      <c r="EG41" s="100"/>
      <c r="EH41" s="100"/>
      <c r="EI41" s="100"/>
      <c r="EJ41" s="100"/>
      <c r="EK41" s="100"/>
      <c r="EL41" s="100"/>
      <c r="EM41" s="100"/>
      <c r="EN41" s="100"/>
      <c r="EO41" s="100"/>
      <c r="EP41" s="100"/>
      <c r="EQ41" s="100"/>
      <c r="ER41" s="100"/>
      <c r="ES41" s="100"/>
      <c r="ET41" s="100"/>
      <c r="EU41" s="100"/>
      <c r="EV41" s="100"/>
      <c r="EW41" s="100"/>
      <c r="EX41" s="100"/>
      <c r="EY41" s="100"/>
      <c r="EZ41" s="100"/>
      <c r="FA41" s="100"/>
      <c r="FB41" s="100"/>
    </row>
    <row r="42" spans="2:158" x14ac:dyDescent="0.2">
      <c r="B42" s="79" t="s">
        <v>46</v>
      </c>
      <c r="C42" s="134">
        <v>510.80868557000002</v>
      </c>
      <c r="D42" s="134">
        <v>1.4511712000000012</v>
      </c>
      <c r="E42" s="134">
        <v>-2.8707799999999999</v>
      </c>
      <c r="F42" s="134">
        <v>-10.608997079999998</v>
      </c>
      <c r="G42" s="134">
        <v>-75.887782920000021</v>
      </c>
      <c r="H42" s="134">
        <v>-42.552715018861001</v>
      </c>
      <c r="I42" s="134">
        <v>-3.5487561565869994</v>
      </c>
      <c r="J42" s="134">
        <f>I42+H42</f>
        <v>-46.101471175447998</v>
      </c>
      <c r="K42" s="134">
        <v>4.0999999999999996</v>
      </c>
      <c r="L42" s="134">
        <v>-15.4</v>
      </c>
      <c r="M42" s="134">
        <v>-57.3</v>
      </c>
      <c r="N42" s="134">
        <v>359.62782410357681</v>
      </c>
      <c r="O42" s="134">
        <v>2.2141667381580996</v>
      </c>
      <c r="P42" s="134">
        <f>O42+N42</f>
        <v>361.84199084173491</v>
      </c>
      <c r="Q42" s="134">
        <v>1004.2</v>
      </c>
      <c r="R42" s="134">
        <v>-11.9</v>
      </c>
      <c r="S42" s="134">
        <v>1354.1</v>
      </c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</row>
    <row r="43" spans="2:158" x14ac:dyDescent="0.2">
      <c r="B43" s="75"/>
      <c r="C43" s="224"/>
      <c r="D43" s="224"/>
      <c r="E43" s="224"/>
      <c r="F43" s="224"/>
      <c r="G43" s="224"/>
      <c r="H43" s="224"/>
      <c r="I43" s="123"/>
      <c r="J43" s="123"/>
      <c r="K43" s="123"/>
      <c r="L43" s="224"/>
      <c r="M43" s="224"/>
      <c r="N43" s="224"/>
      <c r="O43" s="224"/>
      <c r="P43" s="123"/>
      <c r="Q43" s="123"/>
      <c r="R43" s="123"/>
      <c r="S43" s="123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0"/>
      <c r="EE43" s="100"/>
      <c r="EF43" s="100"/>
      <c r="EG43" s="100"/>
      <c r="EH43" s="100"/>
      <c r="EI43" s="100"/>
      <c r="EJ43" s="100"/>
      <c r="EK43" s="100"/>
      <c r="EL43" s="100"/>
      <c r="EM43" s="100"/>
      <c r="EN43" s="100"/>
      <c r="EO43" s="100"/>
      <c r="EP43" s="100"/>
      <c r="EQ43" s="100"/>
      <c r="ER43" s="100"/>
      <c r="ES43" s="100"/>
      <c r="ET43" s="100"/>
      <c r="EU43" s="100"/>
      <c r="EV43" s="100"/>
      <c r="EW43" s="100"/>
      <c r="EX43" s="100"/>
      <c r="EY43" s="100"/>
      <c r="EZ43" s="100"/>
      <c r="FA43" s="100"/>
      <c r="FB43" s="100"/>
    </row>
    <row r="44" spans="2:158" x14ac:dyDescent="0.2">
      <c r="B44" s="79" t="s">
        <v>47</v>
      </c>
      <c r="C44" s="134">
        <v>633.81016207823507</v>
      </c>
      <c r="D44" s="134">
        <v>-75.627396788571389</v>
      </c>
      <c r="E44" s="134">
        <v>-4.1293449800031272</v>
      </c>
      <c r="F44" s="134">
        <v>94.793300261346587</v>
      </c>
      <c r="G44" s="134">
        <v>-70.057791396568547</v>
      </c>
      <c r="H44" s="134">
        <v>-125.5</v>
      </c>
      <c r="I44" s="134">
        <v>82.900418177966813</v>
      </c>
      <c r="J44" s="134">
        <f>I44+H44</f>
        <v>-42.599581822033187</v>
      </c>
      <c r="K44" s="134">
        <v>-84.6</v>
      </c>
      <c r="L44" s="134">
        <v>106.8</v>
      </c>
      <c r="M44" s="134">
        <v>-20.399999999999999</v>
      </c>
      <c r="N44" s="134">
        <v>57.044314872738767</v>
      </c>
      <c r="O44" s="134">
        <v>344.7</v>
      </c>
      <c r="P44" s="134">
        <f>O44+N44</f>
        <v>401.74431487273876</v>
      </c>
      <c r="Q44" s="134">
        <v>1217.3</v>
      </c>
      <c r="R44" s="134">
        <v>44.6</v>
      </c>
      <c r="S44" s="134">
        <v>1663.6</v>
      </c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0"/>
      <c r="ET44" s="100"/>
      <c r="EU44" s="100"/>
      <c r="EV44" s="100"/>
      <c r="EW44" s="100"/>
      <c r="EX44" s="100"/>
      <c r="EY44" s="100"/>
      <c r="EZ44" s="100"/>
      <c r="FA44" s="100"/>
      <c r="FB44" s="100"/>
    </row>
    <row r="45" spans="2:158" x14ac:dyDescent="0.2">
      <c r="B45" s="75"/>
      <c r="C45" s="224"/>
      <c r="D45" s="224"/>
      <c r="E45" s="224"/>
      <c r="F45" s="224"/>
      <c r="G45" s="224"/>
      <c r="H45" s="224"/>
      <c r="I45" s="123"/>
      <c r="J45" s="123"/>
      <c r="K45" s="123"/>
      <c r="L45" s="224"/>
      <c r="M45" s="224"/>
      <c r="N45" s="224"/>
      <c r="O45" s="224"/>
      <c r="P45" s="123"/>
      <c r="Q45" s="123"/>
      <c r="R45" s="123"/>
      <c r="S45" s="123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  <c r="EZ45" s="100"/>
      <c r="FA45" s="100"/>
      <c r="FB45" s="100"/>
    </row>
    <row r="46" spans="2:158" ht="25.5" x14ac:dyDescent="0.2">
      <c r="B46" s="79" t="s">
        <v>48</v>
      </c>
      <c r="C46" s="134">
        <v>0</v>
      </c>
      <c r="D46" s="134">
        <v>0.92823877000000021</v>
      </c>
      <c r="E46" s="134">
        <v>0.50788361999999998</v>
      </c>
      <c r="F46" s="134">
        <v>-1.898999999999996</v>
      </c>
      <c r="G46" s="134">
        <v>0.34856996098469994</v>
      </c>
      <c r="H46" s="134">
        <v>0.38984242619389403</v>
      </c>
      <c r="I46" s="134">
        <v>1.60183259203337</v>
      </c>
      <c r="J46" s="134">
        <f>I46+H46</f>
        <v>1.991675018227264</v>
      </c>
      <c r="K46" s="134">
        <v>-2.8</v>
      </c>
      <c r="L46" s="134">
        <v>2.7</v>
      </c>
      <c r="M46" s="134">
        <v>1.9</v>
      </c>
      <c r="N46" s="134">
        <v>0.48111245726002999</v>
      </c>
      <c r="O46" s="134">
        <v>-1.28140448856055</v>
      </c>
      <c r="P46" s="134">
        <f>O46+N46</f>
        <v>-0.80029203130051996</v>
      </c>
      <c r="Q46" s="134">
        <v>1.1000000000000001</v>
      </c>
      <c r="R46" s="134">
        <v>3.6</v>
      </c>
      <c r="S46" s="134">
        <v>3.9</v>
      </c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  <c r="EH46" s="100"/>
      <c r="EI46" s="100"/>
      <c r="EJ46" s="100"/>
      <c r="EK46" s="100"/>
      <c r="EL46" s="100"/>
      <c r="EM46" s="100"/>
      <c r="EN46" s="100"/>
      <c r="EO46" s="100"/>
      <c r="EP46" s="100"/>
      <c r="EQ46" s="100"/>
      <c r="ER46" s="100"/>
      <c r="ES46" s="100"/>
      <c r="ET46" s="100"/>
      <c r="EU46" s="100"/>
      <c r="EV46" s="100"/>
      <c r="EW46" s="100"/>
      <c r="EX46" s="100"/>
      <c r="EY46" s="100"/>
      <c r="EZ46" s="100"/>
      <c r="FA46" s="100"/>
      <c r="FB46" s="100"/>
    </row>
    <row r="47" spans="2:158" x14ac:dyDescent="0.2"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0"/>
      <c r="DR47" s="100"/>
      <c r="DS47" s="100"/>
      <c r="DT47" s="100"/>
      <c r="DU47" s="100"/>
      <c r="DV47" s="100"/>
      <c r="DW47" s="100"/>
      <c r="DX47" s="100"/>
      <c r="DY47" s="100"/>
      <c r="DZ47" s="100"/>
      <c r="EA47" s="100"/>
      <c r="EB47" s="100"/>
      <c r="EC47" s="100"/>
      <c r="ED47" s="100"/>
      <c r="EE47" s="100"/>
      <c r="EF47" s="100"/>
      <c r="EG47" s="100"/>
      <c r="EH47" s="100"/>
      <c r="EI47" s="100"/>
      <c r="EJ47" s="100"/>
      <c r="EK47" s="100"/>
      <c r="EL47" s="100"/>
      <c r="EM47" s="100"/>
      <c r="EN47" s="100"/>
      <c r="EO47" s="100"/>
      <c r="EP47" s="100"/>
      <c r="EQ47" s="100"/>
      <c r="ER47" s="100"/>
      <c r="ES47" s="100"/>
      <c r="ET47" s="100"/>
      <c r="EU47" s="100"/>
      <c r="EV47" s="100"/>
      <c r="EW47" s="100"/>
      <c r="EX47" s="100"/>
      <c r="EY47" s="100"/>
      <c r="EZ47" s="100"/>
      <c r="FA47" s="100"/>
      <c r="FB47" s="100"/>
    </row>
    <row r="48" spans="2:158" x14ac:dyDescent="0.2"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0"/>
      <c r="EE48" s="100"/>
      <c r="EF48" s="100"/>
      <c r="EG48" s="100"/>
      <c r="EH48" s="100"/>
      <c r="EI48" s="100"/>
      <c r="EJ48" s="100"/>
      <c r="EK48" s="100"/>
      <c r="EL48" s="100"/>
      <c r="EM48" s="100"/>
      <c r="EN48" s="100"/>
      <c r="EO48" s="100"/>
      <c r="EP48" s="100"/>
      <c r="EQ48" s="100"/>
      <c r="ER48" s="100"/>
      <c r="ES48" s="100"/>
      <c r="ET48" s="100"/>
      <c r="EU48" s="100"/>
      <c r="EV48" s="100"/>
      <c r="EW48" s="100"/>
      <c r="EX48" s="100"/>
      <c r="EY48" s="100"/>
      <c r="EZ48" s="100"/>
      <c r="FA48" s="100"/>
      <c r="FB48" s="100"/>
    </row>
    <row r="49" spans="17:158" x14ac:dyDescent="0.2"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0"/>
      <c r="DE49" s="100"/>
      <c r="DF49" s="100"/>
      <c r="DG49" s="100"/>
      <c r="DH49" s="100"/>
      <c r="DI49" s="100"/>
      <c r="DJ49" s="100"/>
      <c r="DK49" s="100"/>
      <c r="DL49" s="100"/>
      <c r="DM49" s="100"/>
      <c r="DN49" s="100"/>
      <c r="DO49" s="100"/>
      <c r="DP49" s="100"/>
      <c r="DQ49" s="100"/>
      <c r="DR49" s="100"/>
      <c r="DS49" s="100"/>
      <c r="DT49" s="100"/>
      <c r="DU49" s="100"/>
      <c r="DV49" s="100"/>
      <c r="DW49" s="100"/>
      <c r="DX49" s="100"/>
      <c r="DY49" s="100"/>
      <c r="DZ49" s="100"/>
      <c r="EA49" s="100"/>
      <c r="EB49" s="100"/>
      <c r="EC49" s="100"/>
      <c r="ED49" s="100"/>
      <c r="EE49" s="100"/>
      <c r="EF49" s="100"/>
      <c r="EG49" s="100"/>
      <c r="EH49" s="100"/>
      <c r="EI49" s="100"/>
      <c r="EJ49" s="100"/>
      <c r="EK49" s="100"/>
      <c r="EL49" s="100"/>
      <c r="EM49" s="100"/>
      <c r="EN49" s="100"/>
      <c r="EO49" s="100"/>
      <c r="EP49" s="100"/>
      <c r="EQ49" s="100"/>
      <c r="ER49" s="100"/>
      <c r="ES49" s="100"/>
      <c r="ET49" s="100"/>
      <c r="EU49" s="100"/>
      <c r="EV49" s="100"/>
      <c r="EW49" s="100"/>
      <c r="EX49" s="100"/>
      <c r="EY49" s="100"/>
      <c r="EZ49" s="100"/>
      <c r="FA49" s="100"/>
      <c r="FB49" s="100"/>
    </row>
    <row r="50" spans="17:158" x14ac:dyDescent="0.2"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  <c r="DQ50" s="100"/>
      <c r="DR50" s="100"/>
      <c r="DS50" s="100"/>
      <c r="DT50" s="100"/>
      <c r="DU50" s="100"/>
      <c r="DV50" s="100"/>
      <c r="DW50" s="100"/>
      <c r="DX50" s="100"/>
      <c r="DY50" s="100"/>
      <c r="DZ50" s="100"/>
      <c r="EA50" s="100"/>
      <c r="EB50" s="100"/>
      <c r="EC50" s="100"/>
      <c r="ED50" s="100"/>
      <c r="EE50" s="100"/>
      <c r="EF50" s="100"/>
      <c r="EG50" s="100"/>
      <c r="EH50" s="100"/>
      <c r="EI50" s="100"/>
      <c r="EJ50" s="100"/>
      <c r="EK50" s="100"/>
      <c r="EL50" s="100"/>
      <c r="EM50" s="100"/>
      <c r="EN50" s="100"/>
      <c r="EO50" s="100"/>
      <c r="EP50" s="100"/>
      <c r="EQ50" s="100"/>
      <c r="ER50" s="100"/>
      <c r="ES50" s="100"/>
      <c r="ET50" s="100"/>
      <c r="EU50" s="100"/>
      <c r="EV50" s="100"/>
      <c r="EW50" s="100"/>
      <c r="EX50" s="100"/>
      <c r="EY50" s="100"/>
      <c r="EZ50" s="100"/>
      <c r="FA50" s="100"/>
      <c r="FB50" s="100"/>
    </row>
    <row r="51" spans="17:158" x14ac:dyDescent="0.2"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  <c r="DP51" s="100"/>
      <c r="DQ51" s="100"/>
      <c r="DR51" s="100"/>
      <c r="DS51" s="100"/>
      <c r="DT51" s="100"/>
      <c r="DU51" s="100"/>
      <c r="DV51" s="100"/>
      <c r="DW51" s="100"/>
      <c r="DX51" s="100"/>
      <c r="DY51" s="100"/>
      <c r="DZ51" s="100"/>
      <c r="EA51" s="100"/>
      <c r="EB51" s="100"/>
      <c r="EC51" s="100"/>
      <c r="ED51" s="100"/>
      <c r="EE51" s="100"/>
      <c r="EF51" s="100"/>
      <c r="EG51" s="100"/>
      <c r="EH51" s="100"/>
      <c r="EI51" s="100"/>
      <c r="EJ51" s="100"/>
      <c r="EK51" s="100"/>
      <c r="EL51" s="100"/>
      <c r="EM51" s="100"/>
      <c r="EN51" s="100"/>
      <c r="EO51" s="100"/>
      <c r="EP51" s="100"/>
      <c r="EQ51" s="100"/>
      <c r="ER51" s="100"/>
      <c r="ES51" s="100"/>
      <c r="ET51" s="100"/>
      <c r="EU51" s="100"/>
      <c r="EV51" s="100"/>
      <c r="EW51" s="100"/>
      <c r="EX51" s="100"/>
      <c r="EY51" s="100"/>
      <c r="EZ51" s="100"/>
      <c r="FA51" s="100"/>
      <c r="FB51" s="100"/>
    </row>
    <row r="52" spans="17:158" x14ac:dyDescent="0.2"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  <c r="DQ52" s="100"/>
      <c r="DR52" s="100"/>
      <c r="DS52" s="100"/>
      <c r="DT52" s="100"/>
      <c r="DU52" s="100"/>
      <c r="DV52" s="100"/>
      <c r="DW52" s="100"/>
      <c r="DX52" s="100"/>
      <c r="DY52" s="100"/>
      <c r="DZ52" s="100"/>
      <c r="EA52" s="100"/>
      <c r="EB52" s="100"/>
      <c r="EC52" s="100"/>
      <c r="ED52" s="100"/>
      <c r="EE52" s="100"/>
      <c r="EF52" s="100"/>
      <c r="EG52" s="100"/>
      <c r="EH52" s="100"/>
      <c r="EI52" s="100"/>
      <c r="EJ52" s="100"/>
      <c r="EK52" s="100"/>
      <c r="EL52" s="100"/>
      <c r="EM52" s="100"/>
      <c r="EN52" s="100"/>
      <c r="EO52" s="100"/>
      <c r="EP52" s="100"/>
      <c r="EQ52" s="100"/>
      <c r="ER52" s="100"/>
      <c r="ES52" s="100"/>
      <c r="ET52" s="100"/>
      <c r="EU52" s="100"/>
      <c r="EV52" s="100"/>
      <c r="EW52" s="100"/>
      <c r="EX52" s="100"/>
      <c r="EY52" s="100"/>
      <c r="EZ52" s="100"/>
      <c r="FA52" s="100"/>
      <c r="FB52" s="100"/>
    </row>
    <row r="53" spans="17:158" x14ac:dyDescent="0.2"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  <c r="DQ53" s="100"/>
      <c r="DR53" s="100"/>
      <c r="DS53" s="100"/>
      <c r="DT53" s="100"/>
      <c r="DU53" s="100"/>
      <c r="DV53" s="100"/>
      <c r="DW53" s="100"/>
      <c r="DX53" s="100"/>
      <c r="DY53" s="100"/>
      <c r="DZ53" s="100"/>
      <c r="EA53" s="100"/>
      <c r="EB53" s="100"/>
      <c r="EC53" s="100"/>
      <c r="ED53" s="100"/>
      <c r="EE53" s="100"/>
      <c r="EF53" s="100"/>
      <c r="EG53" s="100"/>
      <c r="EH53" s="100"/>
      <c r="EI53" s="100"/>
      <c r="EJ53" s="100"/>
      <c r="EK53" s="100"/>
      <c r="EL53" s="100"/>
      <c r="EM53" s="100"/>
      <c r="EN53" s="100"/>
      <c r="EO53" s="100"/>
      <c r="EP53" s="100"/>
      <c r="EQ53" s="100"/>
      <c r="ER53" s="100"/>
      <c r="ES53" s="100"/>
      <c r="ET53" s="100"/>
      <c r="EU53" s="100"/>
      <c r="EV53" s="100"/>
      <c r="EW53" s="100"/>
      <c r="EX53" s="100"/>
      <c r="EY53" s="100"/>
      <c r="EZ53" s="100"/>
      <c r="FA53" s="100"/>
      <c r="FB53" s="100"/>
    </row>
  </sheetData>
  <pageMargins left="0.7" right="0.7" top="0.75" bottom="0.75" header="0.3" footer="0.3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Cover</vt:lpstr>
      <vt:lpstr>1_Group Key Figures</vt:lpstr>
      <vt:lpstr>2_Customer KPI Development</vt:lpstr>
      <vt:lpstr>3_Group Income Statement</vt:lpstr>
      <vt:lpstr>4_ Group Adj. Cost Lines</vt:lpstr>
      <vt:lpstr>5_Segment Performance</vt:lpstr>
      <vt:lpstr>6_Group Balance Sheet</vt:lpstr>
      <vt:lpstr>7_Group Cash Flow Statement</vt:lpstr>
      <vt:lpstr>'1_Group Key Figures'!Print_Area</vt:lpstr>
      <vt:lpstr>'2_Customer KPI Development'!Print_Area</vt:lpstr>
      <vt:lpstr>'3_Group Income Statement'!Print_Area</vt:lpstr>
      <vt:lpstr>'4_ Group Adj. Cost Lines'!Print_Area</vt:lpstr>
      <vt:lpstr>'5_Segment Performance'!Print_Area</vt:lpstr>
      <vt:lpstr>'6_Group Balance Sheet'!Print_Area</vt:lpstr>
      <vt:lpstr>'7_Group Cash Flow Statement'!Print_Area</vt:lpstr>
      <vt:lpstr>Cover!Print_Area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Klinz</dc:creator>
  <cp:lastModifiedBy>Nils Poeppinghaus</cp:lastModifiedBy>
  <cp:lastPrinted>2021-03-15T21:19:39Z</cp:lastPrinted>
  <dcterms:created xsi:type="dcterms:W3CDTF">2019-02-12T15:42:14Z</dcterms:created>
  <dcterms:modified xsi:type="dcterms:W3CDTF">2021-03-15T21:29:56Z</dcterms:modified>
</cp:coreProperties>
</file>